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C\Downloads\"/>
    </mc:Choice>
  </mc:AlternateContent>
  <xr:revisionPtr revIDLastSave="0" documentId="13_ncr:1_{5EFBA923-D6B5-4EDF-A019-29377A54F11A}" xr6:coauthVersionLast="47" xr6:coauthVersionMax="47" xr10:uidLastSave="{00000000-0000-0000-0000-000000000000}"/>
  <bookViews>
    <workbookView xWindow="-110" yWindow="-110" windowWidth="19420" windowHeight="11500" tabRatio="500" activeTab="2" xr2:uid="{00000000-000D-0000-FFFF-FFFF00000000}"/>
  </bookViews>
  <sheets>
    <sheet name="FICHA TECNICA" sheetId="1" r:id="rId1"/>
    <sheet name="FLUJOGRAMA" sheetId="2" r:id="rId2"/>
    <sheet name="LISTA" sheetId="3" r:id="rId3"/>
    <sheet name="SIMULADOR" sheetId="4" r:id="rId4"/>
    <sheet name="COSTOS" sheetId="5" r:id="rId5"/>
    <sheet name="BALANCE GENERAL" sheetId="6" r:id="rId6"/>
    <sheet name="DASHBOARD" sheetId="7" r:id="rId7"/>
    <sheet name="LISTA DE CHEQUEO" sheetId="8" state="hidden" r:id="rId8"/>
    <sheet name="BASE METODOLOGICA" sheetId="9" state="hidden" r:id="rId9"/>
    <sheet name="DashData" sheetId="10" state="hidden" r:id="rId10"/>
  </sheets>
  <definedNames>
    <definedName name="_xlnm.Print_Area" localSheetId="3">SIMULADOR!$A$1:$M$80</definedName>
    <definedName name="CANT">'BASE METODOLOGICA'!#REF!</definedName>
    <definedName name="Destino">'BASE METODOLOGICA'!$U$8</definedName>
    <definedName name="Destino1">'BASE METODOLOGICA'!#REF!</definedName>
    <definedName name="Empaque">'BASE METODOLOGICA'!$D$15</definedName>
    <definedName name="Empaque1">'BASE METODOLOGICA'!$B$15</definedName>
    <definedName name="FormadePago">'BASE METODOLOGICA'!$AJ$8</definedName>
    <definedName name="FormadePago1">'BASE METODOLOGICA'!#REF!</definedName>
    <definedName name="Incoterm">'BASE METODOLOGICA'!$AJ$6</definedName>
    <definedName name="Incoterm1">'BASE METODOLOGICA'!#REF!</definedName>
    <definedName name="InfoArancel">'BASE METODOLOGICA'!$AY$6</definedName>
    <definedName name="Infoarancel1">'BASE METODOLOGICA'!$AX$1</definedName>
    <definedName name="INFOEMBARQUE">'BASE METODOLOGICA'!$S$1</definedName>
    <definedName name="infoproducto">'BASE METODOLOGICA'!$B$1</definedName>
    <definedName name="Origen">'BASE METODOLOGICA'!$U$6</definedName>
    <definedName name="Origen1">'BASE METODOLOGICA'!#REF!</definedName>
    <definedName name="OTRAINFO">'BASE METODOLOGICA'!$AH$1</definedName>
    <definedName name="Pago">'BASE METODOLOGICA'!#REF!</definedName>
    <definedName name="Peso">'BASE METODOLOGICA'!$U$10</definedName>
    <definedName name="Peso1">'BASE METODOLOGICA'!#REF!</definedName>
    <definedName name="Posición">'BASE METODOLOGICA'!$D$8</definedName>
    <definedName name="Posición1">'BASE METODOLOGICA'!$B$8</definedName>
    <definedName name="Producto">'BASE METODOLOGICA'!$D$6</definedName>
    <definedName name="Producto1">'BASE METODOLOGICA'!$B$4</definedName>
    <definedName name="Simulador">SIMULADOR!$A$1</definedName>
    <definedName name="TABLE" localSheetId="8">'BASE METODOLOGICA'!$I$7:$J$10</definedName>
    <definedName name="TABLE_10" localSheetId="8">'BASE METODOLOGICA'!$D$16:$E$17</definedName>
    <definedName name="TABLE_11" localSheetId="8">'BASE METODOLOGICA'!#REF!</definedName>
    <definedName name="TABLE_12" localSheetId="8">'BASE METODOLOGICA'!#REF!</definedName>
    <definedName name="TABLE_13" localSheetId="8">'BASE METODOLOGICA'!#REF!</definedName>
    <definedName name="TABLE_14" localSheetId="8">'BASE METODOLOGICA'!#REF!</definedName>
    <definedName name="TABLE_15" localSheetId="8">'BASE METODOLOGICA'!#REF!</definedName>
    <definedName name="TABLE_16" localSheetId="8">'BASE METODOLOGICA'!#REF!</definedName>
    <definedName name="TABLE_17" localSheetId="8">'BASE METODOLOGICA'!#REF!</definedName>
    <definedName name="TABLE_18" localSheetId="8">'BASE METODOLOGICA'!#REF!</definedName>
    <definedName name="TABLE_19" localSheetId="8">'BASE METODOLOGICA'!#REF!</definedName>
    <definedName name="TABLE_2" localSheetId="8">'BASE METODOLOGICA'!$I$7:$J$10</definedName>
    <definedName name="TABLE_20" localSheetId="8">'BASE METODOLOGICA'!#REF!</definedName>
    <definedName name="TABLE_21" localSheetId="8">'BASE METODOLOGICA'!#REF!</definedName>
    <definedName name="TABLE_22" localSheetId="8">'BASE METODOLOGICA'!#REF!</definedName>
    <definedName name="TABLE_23" localSheetId="8">'BASE METODOLOGICA'!#REF!</definedName>
    <definedName name="TABLE_24" localSheetId="8">'BASE METODOLOGICA'!#REF!</definedName>
    <definedName name="TABLE_25" localSheetId="8">'BASE METODOLOGICA'!#REF!</definedName>
    <definedName name="TABLE_26" localSheetId="8">'BASE METODOLOGICA'!#REF!</definedName>
    <definedName name="TABLE_27" localSheetId="8">'BASE METODOLOGICA'!#REF!</definedName>
    <definedName name="TABLE_28" localSheetId="8">'BASE METODOLOGICA'!#REF!</definedName>
    <definedName name="TABLE_29" localSheetId="8">'BASE METODOLOGICA'!#REF!</definedName>
    <definedName name="TABLE_3" localSheetId="8">'BASE METODOLOGICA'!$I$7:$J$10</definedName>
    <definedName name="TABLE_30" localSheetId="8">'BASE METODOLOGICA'!#REF!</definedName>
    <definedName name="TABLE_4" localSheetId="8">'BASE METODOLOGICA'!$I$7:$J$10</definedName>
    <definedName name="TABLE_5" localSheetId="8">'BASE METODOLOGICA'!$I$7:$J$10</definedName>
    <definedName name="TABLE_6" localSheetId="8">'BASE METODOLOGICA'!$D$16:$E$17</definedName>
    <definedName name="TABLE_7" localSheetId="8">'BASE METODOLOGICA'!$D$16:$E$17</definedName>
    <definedName name="TABLE_8" localSheetId="8">'BASE METODOLOGICA'!$D$16:$E$17</definedName>
    <definedName name="TABLE_9" localSheetId="8">'BASE METODOLOGICA'!$D$16:$E$17</definedName>
    <definedName name="TipodeCambio">'BASE METODOLOGICA'!$AJ$10</definedName>
    <definedName name="TipodeCambio1">'BASE METODOLOGICA'!#REF!</definedName>
    <definedName name="trm">'BASE METODOLOGICA'!#REF!</definedName>
    <definedName name="unid">'BASE METODOLOGICA'!#REF!</definedName>
    <definedName name="Unidad">'BASE METODOLOGICA'!$D$11</definedName>
    <definedName name="Unidad1">'BASE METODOLOGICA'!$B$11</definedName>
    <definedName name="UnidaddeCarga">'BASE METODOLOGICA'!$U$12</definedName>
    <definedName name="UnidaddeCarga1">'BASE METODOLOGICA'!#REF!</definedName>
    <definedName name="UnidadesxUnidadCarga">'BASE METODOLOGICA'!#REF!</definedName>
    <definedName name="Unit">'BASE METODOLOGICA'!#REF!</definedName>
    <definedName name="UnitCialxUnitCarga">'BASE METODOLOGICA'!$U$14</definedName>
    <definedName name="Valor">'BASE METODOLOGICA'!$D$13</definedName>
    <definedName name="Valor1">'BASE METODOLOGICA'!$B$13</definedName>
    <definedName name="Volumen">'BASE METODOLOGICA'!#REF!</definedName>
    <definedName name="VolumenTotal">'BASE METODOLOGICA'!$U$16</definedName>
    <definedName name="VolumenTotal1">'BASE METODOLOGICA'!#REF!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33" i="10" l="1"/>
  <c r="C33" i="10"/>
  <c r="B33" i="10"/>
  <c r="B22" i="10"/>
  <c r="K21" i="7" s="1"/>
  <c r="B18" i="10"/>
  <c r="B17" i="10"/>
  <c r="B8" i="10"/>
  <c r="B7" i="10"/>
  <c r="C4" i="10"/>
  <c r="C3" i="10"/>
  <c r="C2" i="10"/>
  <c r="D13" i="7" s="1"/>
  <c r="B2" i="10"/>
  <c r="R19" i="6"/>
  <c r="B11" i="10" s="1"/>
  <c r="H19" i="6"/>
  <c r="H22" i="6" s="1"/>
  <c r="R13" i="6"/>
  <c r="B10" i="10" s="1"/>
  <c r="H13" i="6"/>
  <c r="D23" i="5"/>
  <c r="P13" i="5"/>
  <c r="U11" i="5"/>
  <c r="K9" i="5"/>
  <c r="B16" i="10" s="1"/>
  <c r="D9" i="5"/>
  <c r="G8" i="5" s="1"/>
  <c r="X6" i="5"/>
  <c r="X5" i="5"/>
  <c r="K73" i="4"/>
  <c r="H73" i="4"/>
  <c r="E73" i="4"/>
  <c r="K71" i="4"/>
  <c r="H71" i="4"/>
  <c r="E71" i="4"/>
  <c r="K70" i="4"/>
  <c r="H70" i="4"/>
  <c r="E70" i="4"/>
  <c r="K69" i="4"/>
  <c r="H69" i="4"/>
  <c r="E69" i="4"/>
  <c r="K68" i="4"/>
  <c r="H68" i="4"/>
  <c r="E68" i="4"/>
  <c r="K66" i="4"/>
  <c r="H66" i="4"/>
  <c r="E66" i="4"/>
  <c r="K65" i="4"/>
  <c r="H65" i="4"/>
  <c r="E65" i="4"/>
  <c r="K64" i="4"/>
  <c r="H64" i="4"/>
  <c r="E64" i="4"/>
  <c r="K60" i="4"/>
  <c r="H60" i="4"/>
  <c r="E60" i="4"/>
  <c r="K58" i="4"/>
  <c r="H58" i="4"/>
  <c r="E58" i="4"/>
  <c r="K55" i="4"/>
  <c r="H55" i="4"/>
  <c r="E55" i="4"/>
  <c r="F54" i="4"/>
  <c r="E54" i="4" s="1"/>
  <c r="K52" i="4"/>
  <c r="H52" i="4"/>
  <c r="E52" i="4"/>
  <c r="G51" i="4"/>
  <c r="G54" i="4" s="1"/>
  <c r="G57" i="4" s="1"/>
  <c r="F51" i="4"/>
  <c r="E51" i="4" s="1"/>
  <c r="G50" i="4"/>
  <c r="F50" i="4"/>
  <c r="E50" i="4" s="1"/>
  <c r="M49" i="4"/>
  <c r="M54" i="4" s="1"/>
  <c r="M57" i="4" s="1"/>
  <c r="M63" i="4" s="1"/>
  <c r="M67" i="4" s="1"/>
  <c r="M48" i="4"/>
  <c r="L48" i="4"/>
  <c r="K48" i="4"/>
  <c r="J48" i="4"/>
  <c r="J54" i="4" s="1"/>
  <c r="J57" i="4" s="1"/>
  <c r="J63" i="4" s="1"/>
  <c r="J67" i="4" s="1"/>
  <c r="I48" i="4"/>
  <c r="I54" i="4" s="1"/>
  <c r="G48" i="4"/>
  <c r="F48" i="4"/>
  <c r="E48" i="4" s="1"/>
  <c r="L47" i="4"/>
  <c r="B4" i="10" s="1"/>
  <c r="I47" i="4"/>
  <c r="B3" i="10" s="1"/>
  <c r="H47" i="4"/>
  <c r="F47" i="4"/>
  <c r="F61" i="4" s="1"/>
  <c r="E47" i="4"/>
  <c r="K46" i="4"/>
  <c r="H46" i="4"/>
  <c r="E46" i="4"/>
  <c r="K45" i="4"/>
  <c r="H45" i="4"/>
  <c r="E45" i="4"/>
  <c r="K43" i="4"/>
  <c r="H43" i="4"/>
  <c r="E43" i="4"/>
  <c r="K42" i="4"/>
  <c r="H42" i="4"/>
  <c r="E42" i="4"/>
  <c r="K41" i="4"/>
  <c r="H41" i="4"/>
  <c r="E41" i="4"/>
  <c r="K40" i="4"/>
  <c r="H40" i="4"/>
  <c r="E40" i="4"/>
  <c r="K39" i="4"/>
  <c r="H39" i="4"/>
  <c r="E39" i="4"/>
  <c r="K38" i="4"/>
  <c r="H38" i="4"/>
  <c r="E38" i="4"/>
  <c r="K37" i="4"/>
  <c r="H37" i="4"/>
  <c r="E37" i="4"/>
  <c r="K36" i="4"/>
  <c r="H36" i="4"/>
  <c r="E36" i="4"/>
  <c r="K35" i="4"/>
  <c r="H35" i="4"/>
  <c r="E35" i="4"/>
  <c r="K34" i="4"/>
  <c r="H34" i="4"/>
  <c r="E34" i="4"/>
  <c r="K33" i="4"/>
  <c r="H33" i="4"/>
  <c r="E33" i="4"/>
  <c r="K32" i="4"/>
  <c r="H32" i="4"/>
  <c r="E32" i="4"/>
  <c r="K30" i="4"/>
  <c r="H30" i="4"/>
  <c r="F30" i="4"/>
  <c r="E30" i="4"/>
  <c r="M61" i="7"/>
  <c r="K61" i="7"/>
  <c r="I61" i="7"/>
  <c r="F61" i="7"/>
  <c r="C61" i="7"/>
  <c r="L59" i="7"/>
  <c r="J59" i="7"/>
  <c r="G59" i="7"/>
  <c r="D59" i="7"/>
  <c r="B59" i="7"/>
  <c r="K52" i="7"/>
  <c r="H52" i="7"/>
  <c r="E52" i="7"/>
  <c r="N52" i="7" s="1"/>
  <c r="K51" i="7"/>
  <c r="H51" i="7"/>
  <c r="E51" i="7"/>
  <c r="N51" i="7" s="1"/>
  <c r="M46" i="7"/>
  <c r="G46" i="7"/>
  <c r="M45" i="7"/>
  <c r="G45" i="7"/>
  <c r="M44" i="7"/>
  <c r="G44" i="7"/>
  <c r="M43" i="7"/>
  <c r="G43" i="7"/>
  <c r="M42" i="7"/>
  <c r="G42" i="7"/>
  <c r="M41" i="7"/>
  <c r="G41" i="7"/>
  <c r="M40" i="7"/>
  <c r="G40" i="7"/>
  <c r="E33" i="7"/>
  <c r="E32" i="7"/>
  <c r="E31" i="7"/>
  <c r="E30" i="7"/>
  <c r="E29" i="7"/>
  <c r="E28" i="7"/>
  <c r="E26" i="7"/>
  <c r="E25" i="7"/>
  <c r="K24" i="7"/>
  <c r="E24" i="7"/>
  <c r="K23" i="7"/>
  <c r="E23" i="7"/>
  <c r="K22" i="7"/>
  <c r="E22" i="7"/>
  <c r="E21" i="7"/>
  <c r="H16" i="7"/>
  <c r="F16" i="7"/>
  <c r="D16" i="7"/>
  <c r="J16" i="7" s="1"/>
  <c r="H13" i="7"/>
  <c r="F13" i="7"/>
  <c r="D12" i="7"/>
  <c r="B6" i="7"/>
  <c r="L13" i="7" l="1"/>
  <c r="J13" i="7"/>
  <c r="I57" i="4"/>
  <c r="H54" i="4"/>
  <c r="J75" i="4"/>
  <c r="C35" i="10"/>
  <c r="H53" i="7" s="1"/>
  <c r="D35" i="10"/>
  <c r="K53" i="7" s="1"/>
  <c r="M75" i="4"/>
  <c r="E61" i="4"/>
  <c r="F74" i="4"/>
  <c r="E74" i="4" s="1"/>
  <c r="F12" i="7"/>
  <c r="E27" i="7"/>
  <c r="K6" i="7"/>
  <c r="B9" i="10"/>
  <c r="C36" i="10"/>
  <c r="H54" i="7" s="1"/>
  <c r="H12" i="7"/>
  <c r="J12" i="7" s="1"/>
  <c r="D36" i="10"/>
  <c r="K54" i="7" s="1"/>
  <c r="K47" i="4"/>
  <c r="L49" i="4"/>
  <c r="F53" i="4"/>
  <c r="G53" i="4"/>
  <c r="G56" i="4" s="1"/>
  <c r="L61" i="4"/>
  <c r="X4" i="5"/>
  <c r="X7" i="5" s="1"/>
  <c r="H48" i="4"/>
  <c r="R22" i="6"/>
  <c r="B28" i="6" s="1"/>
  <c r="L12" i="7"/>
  <c r="I61" i="4"/>
  <c r="K33" i="7" l="1"/>
  <c r="E35" i="7"/>
  <c r="B13" i="10"/>
  <c r="H61" i="4"/>
  <c r="I74" i="4"/>
  <c r="H74" i="4" s="1"/>
  <c r="B23" i="10"/>
  <c r="B19" i="10"/>
  <c r="L74" i="4"/>
  <c r="K74" i="4" s="1"/>
  <c r="K61" i="4"/>
  <c r="K32" i="7"/>
  <c r="E34" i="7"/>
  <c r="B12" i="10"/>
  <c r="G63" i="4"/>
  <c r="G67" i="4" s="1"/>
  <c r="G62" i="4"/>
  <c r="I63" i="4"/>
  <c r="H57" i="4"/>
  <c r="E53" i="4"/>
  <c r="F57" i="4"/>
  <c r="E57" i="4" s="1"/>
  <c r="F56" i="4"/>
  <c r="K49" i="4"/>
  <c r="L54" i="4"/>
  <c r="K54" i="4" l="1"/>
  <c r="L57" i="4"/>
  <c r="E6" i="7"/>
  <c r="H17" i="7"/>
  <c r="F17" i="7"/>
  <c r="D17" i="7"/>
  <c r="B24" i="10"/>
  <c r="F63" i="4"/>
  <c r="F62" i="4"/>
  <c r="E62" i="4" s="1"/>
  <c r="E56" i="4"/>
  <c r="H63" i="4"/>
  <c r="I67" i="4"/>
  <c r="G75" i="4"/>
  <c r="B35" i="10"/>
  <c r="I75" i="4" l="1"/>
  <c r="H67" i="4"/>
  <c r="D3" i="10"/>
  <c r="E63" i="4"/>
  <c r="F67" i="4"/>
  <c r="E53" i="7"/>
  <c r="N53" i="7" s="1"/>
  <c r="B36" i="10"/>
  <c r="E54" i="7" s="1"/>
  <c r="N54" i="7" s="1"/>
  <c r="K57" i="4"/>
  <c r="L63" i="4"/>
  <c r="H6" i="7"/>
  <c r="K25" i="7"/>
  <c r="G25" i="7"/>
  <c r="L17" i="7"/>
  <c r="J17" i="7"/>
  <c r="K63" i="4" l="1"/>
  <c r="L67" i="4"/>
  <c r="E67" i="4"/>
  <c r="F75" i="4"/>
  <c r="D2" i="10"/>
  <c r="F14" i="7"/>
  <c r="B27" i="10"/>
  <c r="H75" i="4"/>
  <c r="E3" i="10"/>
  <c r="F15" i="7" s="1"/>
  <c r="K28" i="7" l="1"/>
  <c r="B28" i="10"/>
  <c r="K67" i="4"/>
  <c r="L75" i="4"/>
  <c r="D4" i="10"/>
  <c r="D14" i="7"/>
  <c r="B25" i="10"/>
  <c r="E2" i="10"/>
  <c r="D15" i="7" s="1"/>
  <c r="E75" i="4"/>
  <c r="K26" i="7" l="1"/>
  <c r="B26" i="10"/>
  <c r="H14" i="7"/>
  <c r="B29" i="10"/>
  <c r="G29" i="7"/>
  <c r="K29" i="7"/>
  <c r="L14" i="7"/>
  <c r="J14" i="7"/>
  <c r="K75" i="4"/>
  <c r="E4" i="10"/>
  <c r="H15" i="7" s="1"/>
  <c r="J15" i="7" s="1"/>
  <c r="K27" i="7" l="1"/>
  <c r="G27" i="7"/>
  <c r="K30" i="7"/>
  <c r="B30" i="10"/>
  <c r="K31" i="7" l="1"/>
  <c r="G3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C49" authorId="0" shapeId="0" xr:uid="{00000000-0006-0000-0300-000001000000}">
      <text>
        <r>
          <rPr>
            <sz val="10"/>
            <rFont val="Arial"/>
            <family val="2"/>
          </rPr>
          <t>jsiabatto:
Este incoterm permite realizar la entrega en puntos diferentes. Aunque este incoterm se puede utilizar en cualquier modo de transporte para este caso suponemos que la entrega se realiza en una frontera terrestre ya que identificar la frontera aérea y marítima es más complejo.</t>
        </r>
      </text>
    </comment>
    <comment ref="C62" authorId="0" shapeId="0" xr:uid="{00000000-0006-0000-0300-000002000000}">
      <text>
        <r>
          <rPr>
            <sz val="10"/>
            <rFont val="Arial"/>
            <family val="2"/>
          </rPr>
          <t>jsiabatto:
Este incoterm permite realizar la entrega en puntos diferentes. Aunque este incoterm se puede utilizar en cualquier modo de transporte para este caso suponemos que la entrega se realiza en el medio de transporte de llegada preparada para la descarga en el puerto de destino.</t>
        </r>
      </text>
    </comment>
    <comment ref="C67" authorId="0" shapeId="0" xr:uid="{00000000-0006-0000-0300-000003000000}">
      <text>
        <r>
          <rPr>
            <sz val="10"/>
            <rFont val="Arial"/>
            <family val="2"/>
          </rPr>
          <t>jsiabatto:
Este incoterm permite realizar la entrega en puntos diferentes. Aunque este incoterm se puede utilizar en cualquier modo de transporte para este caso suponemos que la entrega se realiza en el lugar convenido en el país de destino.</t>
        </r>
      </text>
    </comment>
  </commentList>
</comments>
</file>

<file path=xl/sharedStrings.xml><?xml version="1.0" encoding="utf-8"?>
<sst xmlns="http://schemas.openxmlformats.org/spreadsheetml/2006/main" count="1078" uniqueCount="727">
  <si>
    <t xml:space="preserve">LISTA DE CHEQUEO PARA LA MATRIZ DE COSTOS DE D.F.I. </t>
  </si>
  <si>
    <t>Esta herramienta de seguimiento le permitirá identificar las diferentes actividades involucradas en el desarrollo del los diferentes pasos que requiere el proceso exportador . Aquí encontrará los parámetros básicos para la verificación y control cronologíco de los diferentes pasos ,y tomar a tiempo las previsiones necesarias para que la operación sea exitosa.</t>
  </si>
  <si>
    <t>ORDEN</t>
  </si>
  <si>
    <t>DESCRIPCIÓN</t>
  </si>
  <si>
    <t>FECHA</t>
  </si>
  <si>
    <t>OBSERVACIONES</t>
  </si>
  <si>
    <t>(0=NO) (1=O.K.) (2=NO REQUEREDIO)</t>
  </si>
  <si>
    <t>00</t>
  </si>
  <si>
    <t>INICIE ABRIENDO UNA CARPETA (D/O) PARA EL EMBARQUE</t>
  </si>
  <si>
    <t xml:space="preserve">CREACION DE CARPETA </t>
  </si>
  <si>
    <t>01</t>
  </si>
  <si>
    <t>INFORMACION SOBRE EL EMBARQUE</t>
  </si>
  <si>
    <t>01.01</t>
  </si>
  <si>
    <t>ELABORO INSTRUCCIONES SOBRE MANEJO DEL EMBARQUE?</t>
  </si>
  <si>
    <t>01.02</t>
  </si>
  <si>
    <t>LAS CONDICIONES DE EMBARQUE SE AJUSTAN A LOS TERMINOS DE VENTA (INCOTERMS)?</t>
  </si>
  <si>
    <t>Se establece INCOTERM CPT, donde el vendedor asume los costos de transporte principal hasta el destino acordado (Bolivia), pero el riesgo se transfiere al comprador una vez la mercancía es entregada al primer transportista.</t>
  </si>
  <si>
    <t>02</t>
  </si>
  <si>
    <t>EMPAQUE</t>
  </si>
  <si>
    <t>02.01</t>
  </si>
  <si>
    <t>EL EMPAQUE CUMPLE CON LAS EXIGENCIAS DEL PRODUCTO?</t>
  </si>
  <si>
    <t>Sí cumple, ya que el café se empaca en bolsas trilaminadas con válvula desgasificadora, lo que permite conservar el aroma, frescura y calidad del producto, además de protegerlo de la humedad, el oxígeno y la contaminación.</t>
  </si>
  <si>
    <t>02.02</t>
  </si>
  <si>
    <t>EL EMPAQUE CUMPLE CON LAS EXIGENCIAS DEL MERCADO DE DESTINO?</t>
  </si>
  <si>
    <t>Sí cumple, ya que el empaque garantiza la conservación del café durante el transporte y almacenamiento, incluye etiquetado en español con información del producto (origen, peso, lote)</t>
  </si>
  <si>
    <t>02.03</t>
  </si>
  <si>
    <t>EL EMPAQUE SE AJUSTA A LAS NORMAS INTERNACIONALES?</t>
  </si>
  <si>
    <t>Sí, ya que el empaque del café utiliza materiales aptos para alimentos, resistentes y seguros, que cumplen con estándares internacionales de conservación, higiene y transporte, garantizando la calidad del producto durante toda la cadena logística.</t>
  </si>
  <si>
    <t>02.04</t>
  </si>
  <si>
    <t>CUMPLE CON LAS EXIGENCIAS DE CADA MODO DE TRANSPORTE A UTILIZAR?</t>
  </si>
  <si>
    <t>Sí cumple, ya que el empaque del café es resistente a la manipulación, humedad y cambios de temperatura, lo que lo hace apto para transporte terrestre y marítimo, garantizando la conservación del producto durante toda la operación logística bajo el INCOTERM CPT.</t>
  </si>
  <si>
    <t>02.05</t>
  </si>
  <si>
    <t>EL MARCADO DEL EMPAQUE CUMPLE CON LAS EXIGENCIAS DEL PRODUCTO, MERCADO Y DEL MODO DE TRANSPORTE?</t>
  </si>
  <si>
    <t>Sí cumple, incluye información básica (origen, peso, lote) y etiquetas de manejo.</t>
  </si>
  <si>
    <t>02.06</t>
  </si>
  <si>
    <t>EL MARCADO DEL EMPAQUE CUMPLE CON LAS NORMAS INTERNACIONALES?</t>
  </si>
  <si>
    <t>Sí cumple, incluye etiquetado conforme a normas internacionales para alimentos.</t>
  </si>
  <si>
    <t>03</t>
  </si>
  <si>
    <t>EMBALAJE</t>
  </si>
  <si>
    <t>03.01</t>
  </si>
  <si>
    <t>EL EMBALAJE CUMPLE CON LAS EXIGENCIAS DEL PRODUCTO?</t>
  </si>
  <si>
    <t>Sí cumple, protege el café de golpes y humedad durante el transporte.</t>
  </si>
  <si>
    <t>03.02</t>
  </si>
  <si>
    <t>EL EMBALAJE CUMPLE CON LAS EXIGENCIAS DEL MERCADO DE DESTINO?</t>
  </si>
  <si>
    <t>Sí, cumple con las exigencias utilizando un marcado visible y etiquetas de seguridad</t>
  </si>
  <si>
    <t>03.03</t>
  </si>
  <si>
    <t>EL EMBALAJE SE AJUSTA A LAS NORMAS INTERNACIONALES?</t>
  </si>
  <si>
    <t>Sí cumple, utiliza materiales y condiciones aptas para exportación.</t>
  </si>
  <si>
    <t>03.04</t>
  </si>
  <si>
    <t>LOS MATERIALES DEL EMBALAJE CUMPLEN CON LOS REQUISITOS DE LA NORMA FITOSANITARIA INTERNACIONAL PARA EMBALAJES DE MADERA NIMF No. 15?</t>
  </si>
  <si>
    <t>Sí cumple, se utilizan estibas de madera tratadas y certificadas.</t>
  </si>
  <si>
    <t>03.05</t>
  </si>
  <si>
    <t>EL MARCADO DEL EMBALAJE CUMPLE CON LAS NORMAS DEL PRODUCTO, MERCADO Y MODO DE TRANSPORTE?</t>
  </si>
  <si>
    <t>Sí cumple, incluye etiquetas de manejo, origen y datos del producto.</t>
  </si>
  <si>
    <t>03.06</t>
  </si>
  <si>
    <t>EL MARCADO DEL EMBALAJE CUMPLE CON LAS NORMAS INTERNACIONALES?</t>
  </si>
  <si>
    <t>Sí cumple, está etiquetado conforme a estándares internacionales de exportación.
Estado: 1</t>
  </si>
  <si>
    <t>AGENTES</t>
  </si>
  <si>
    <t>13.01</t>
  </si>
  <si>
    <t>EL AGENTE DE ADUANA ESTA LEGALMENTE HABILITADO Y ES IDONEO PARA PRESTAR UN BUEN SERVICIO?</t>
  </si>
  <si>
    <t>Sí cumple, el agente de aduanas SIACO está habilitado y cuenta con experiencia en operaciones de comercio exterior.</t>
  </si>
  <si>
    <t>13.02</t>
  </si>
  <si>
    <t>SUMINISTRO INSTRUCCIONES PRECISA A SU AGENTE SOBRE EL MANEJO DE LA EXPORTACION Y EL DINERO?</t>
  </si>
  <si>
    <t>Sí cumple, se brindan instrucciones claras sobre el proceso y manejo de pagos.</t>
  </si>
  <si>
    <t>13.03</t>
  </si>
  <si>
    <t>LA COMISION COBRADA POR SU AGENTE FUE LA PACTADA PREVIAMENTE?</t>
  </si>
  <si>
    <t>cumple la comisión correspondiente a lo acordado previamente.</t>
  </si>
  <si>
    <t>13.04</t>
  </si>
  <si>
    <t>LOS GASTOS COBRADOS POR EL AGENTE DE ADUANA TIENEN SOPORTES EN FACTURAS?</t>
  </si>
  <si>
    <t>Sí cumple, todos los gastos están soportados con facturas.</t>
  </si>
  <si>
    <t>13.05</t>
  </si>
  <si>
    <t>ENVIO INSTRUCCIONES PARA EL MANEJO DE CARGA AL OPERADOR PORTUARIO?</t>
  </si>
  <si>
    <t>Sí cumple, se enviaron instrucciones claras para el manejo de la carga.</t>
  </si>
  <si>
    <t>13.06</t>
  </si>
  <si>
    <t>SI EL EMBARQUE REQUIERE SUPERVISION (SURVEYOR), YA SOLICITO EL SERVICIO Y ENTREGO LAS INSTRUCCIONES CORRESPONDIENTES</t>
  </si>
  <si>
    <t>Se solicitó el servicio de supervisión y se dieron instrucciones.</t>
  </si>
  <si>
    <t>04</t>
  </si>
  <si>
    <t>DOCUMENTACION</t>
  </si>
  <si>
    <t>04.01</t>
  </si>
  <si>
    <t>LA FACTURA COMERCIAL SE AJUSTA A LAS NORMAS INTERNACIONALES Y EXIGENCIAS DEL COMPRADOR?</t>
  </si>
  <si>
    <t>Sí cumple, contiene la información requerida y acordada con el comprador.</t>
  </si>
  <si>
    <t>04.02</t>
  </si>
  <si>
    <t>LA FACTURA COMERCIAL REQUIERE VALIDACION O VISTO BUENO DE ALGUNA AUTORIDAD?</t>
  </si>
  <si>
    <t>No requiere, la factura comercial no necesita validación de autoridad.</t>
  </si>
  <si>
    <t>04.03</t>
  </si>
  <si>
    <t>ELABORO SUFICIENTES COPIAS DE LA FACTURA COMERCIAL?</t>
  </si>
  <si>
    <t>No requiere</t>
  </si>
  <si>
    <t>04.04</t>
  </si>
  <si>
    <t>COMPROBO QUE EL DOCUMENTO DE EXPORTACION COINCIDE CON LOS DATOS DE LA FACTURA COMERCIAL?</t>
  </si>
  <si>
    <t>la información coincide correctamente.</t>
  </si>
  <si>
    <t>04.05</t>
  </si>
  <si>
    <t>LA LISTA DE EMPAQUE COINCIDE CON EL PEDIDO Y EL MANEJO DE LA CARGA?</t>
  </si>
  <si>
    <t>coincide con el pedido y las condiciones de manejo.</t>
  </si>
  <si>
    <t>04.06</t>
  </si>
  <si>
    <t>EN LA LISTA DE EMPAQUE VERIFICO EL NUMERO, PESO Y DIMENSIONES DE LAS UNIDADES?</t>
  </si>
  <si>
    <t>se verificaron cantidad, peso y dimensiones.</t>
  </si>
  <si>
    <t>04.07</t>
  </si>
  <si>
    <t>LA LISTA DE EMPAQUE REQUIERE VALIDACION O VISTO BUENO DE AUTORIDADES?</t>
  </si>
  <si>
    <t>04.08</t>
  </si>
  <si>
    <t>SE ENCUENTRA REGISTRADO  USTED O SU AGENTE, ANTE LA VUCE (VENTANILLA UNICA PARA EL COMERCIO EXTERIOR)? VERFIQUE QUE TENGA UNA FIRMA DIGITAL CERTIFICADA</t>
  </si>
  <si>
    <t>el agente está registrado en la VUCE y cuenta con firma digital.</t>
  </si>
  <si>
    <t>04.09</t>
  </si>
  <si>
    <t>VERIFICO QUE TRAMITES PUEDE REALIZAR A TRAVES DE LA VUCE</t>
  </si>
  <si>
    <t>se verificaron los trámites necesarios para la exportación.</t>
  </si>
  <si>
    <t>04.10</t>
  </si>
  <si>
    <t>EL EMBARQUE REQUIERE DE CERTIFICADO DE ORIGEN?</t>
  </si>
  <si>
    <t>Sí requiere, para acceder a beneficios arancelarios en Bolivia.</t>
  </si>
  <si>
    <t>04.11</t>
  </si>
  <si>
    <t>SEGÚN EL PAIS IMPORTADOR, UTILIZÓ EL FORMATO ADECUADO DE CERTIFICADO DE ORIGEN?</t>
  </si>
  <si>
    <t>04.12</t>
  </si>
  <si>
    <t>EL CERTIFICADO DE ORIGEN REQUIERE DE VALIDACION O VISTO BUENO DE ALGUNA AUTORIDAD?</t>
  </si>
  <si>
    <t>Si, debe ser validado por la entidad autorizada.</t>
  </si>
  <si>
    <t>04.13</t>
  </si>
  <si>
    <t>EL EMBARQUE REQUIERE DE CERTIFICADO FITOSANITARIO. YA LO OBTUVO?</t>
  </si>
  <si>
    <t>Sí requiere, ya que es un producto agrícola, y fue obtenido.</t>
  </si>
  <si>
    <t>04.14</t>
  </si>
  <si>
    <t>EL FITOSANITARIO REQUIERE DE VALIDACION O VISTO BUENO DE ALGUNA AUTORIDAD?</t>
  </si>
  <si>
    <t>Sí requiere, es emitido y validado por la autoridad sanitaria competente.</t>
  </si>
  <si>
    <t>04.15</t>
  </si>
  <si>
    <t>EL EMBARQUE REQUIERE DE CERTIFICADO SANITARIO?</t>
  </si>
  <si>
    <t>Sí requiere, por tratarse de un producto para consumo humano.</t>
  </si>
  <si>
    <t>04.16</t>
  </si>
  <si>
    <t>EL CERTIFICADO SANITARIO REQUIERE DE VALIDACION O VISTO BUENO DE ALGUNA AUTORIDAD?</t>
  </si>
  <si>
    <t>Sí, es emitido y validado por la autoridad sanitaria.</t>
  </si>
  <si>
    <t>04.17</t>
  </si>
  <si>
    <t>EL EMBARQUE REQUIERE DE ALGUN OTRO DOCUMENTO  O CERTIFICADO DE CALIDAD?</t>
  </si>
  <si>
    <t>Sí requiere, certificado de calidad del producto.</t>
  </si>
  <si>
    <t>04.18</t>
  </si>
  <si>
    <t>CERTIFICADO PRE-EMBARQUE?</t>
  </si>
  <si>
    <t>No requiere, no es obligatorio para este tipo de exportación.</t>
  </si>
  <si>
    <t>04.19</t>
  </si>
  <si>
    <t>CERTIFICADO DE CUOTAS?</t>
  </si>
  <si>
    <t>No requiere, el producto no está sujeto a cuotas de exportación.</t>
  </si>
  <si>
    <t>04.20</t>
  </si>
  <si>
    <t>GUIA ESPECIAL DE EXPORTACIÓN?</t>
  </si>
  <si>
    <t>no aplica para este tipo de producto.</t>
  </si>
  <si>
    <t>05</t>
  </si>
  <si>
    <t>UNITARIZACION</t>
  </si>
  <si>
    <t>05.01</t>
  </si>
  <si>
    <t>CUENTA CON LOS ELEMENTOS NECESARIOS PARA INICIAR LA PALETIZACION?</t>
  </si>
  <si>
    <t>Sí cumple, cuenta con estibas, plástico y herramientas necesarias.</t>
  </si>
  <si>
    <t>05.02</t>
  </si>
  <si>
    <t>EL PALLET CUMPLE CON LAS NORMAS I.S.O. Y DEL PAIS DE DESTINO?</t>
  </si>
  <si>
    <t>Sí cumple, cumple normas ISO y requisitos del país destino.</t>
  </si>
  <si>
    <t>05.03</t>
  </si>
  <si>
    <t>HIZO LA RESERVA DEL CONTENEDOR CON LA ANTICIPACION REQUERIDA?</t>
  </si>
  <si>
    <t>Sí cumple, se realizó la reserva con la debida anticipación.</t>
  </si>
  <si>
    <t>05.04</t>
  </si>
  <si>
    <t>REALIZO LA INSPECCION FISICA ACERCA DEL ESTADO DEL CONTENEDOR?</t>
  </si>
  <si>
    <t>Se verificó que el contenedor esté en buen estado</t>
  </si>
  <si>
    <t>05.05</t>
  </si>
  <si>
    <t>SOLICITO EL CONTENEDOR ADECUADO Y VERIFICO SUS MEDIDAS INTERNAS?</t>
  </si>
  <si>
    <t>Sí cumple, se seleccionó el contenedor adecuado y se verificaron medidas.</t>
  </si>
  <si>
    <t>05.06</t>
  </si>
  <si>
    <t>CUENTA CON PRECINTOS ADECUADOS PARA LA SEGURIDAD DEL CONTENEDOR?</t>
  </si>
  <si>
    <t>se utilizan precintos de seguridad certificados.</t>
  </si>
  <si>
    <t>05.07</t>
  </si>
  <si>
    <t>EL CONTENEDOR CUMPLE CON LOS REQUISITOS DE PESO EXIGIDOS POR EL PAÍS DE DESTINO?</t>
  </si>
  <si>
    <t>el peso está dentro de los límites permitidos.</t>
  </si>
  <si>
    <t>06</t>
  </si>
  <si>
    <t>MANIPULACION DE LA CARGA EN EL LOCAL DEL EXPORTADOR</t>
  </si>
  <si>
    <t>06.01</t>
  </si>
  <si>
    <t>CUENTA CON INSTRUCCIONES ESPECIALES PARA EL MANEJO DE LA CARGA?</t>
  </si>
  <si>
    <t xml:space="preserve"> se definieron instrucciones para evitar humedad y golpes en el café empacado.</t>
  </si>
  <si>
    <t>06.02</t>
  </si>
  <si>
    <t>TIENE EL EQUIPO ADECUADO PARA EL MANEJO DE LA CARGA</t>
  </si>
  <si>
    <t>se dispone de equipos adecuados para la correcta manipulación de la carga.</t>
  </si>
  <si>
    <t>07</t>
  </si>
  <si>
    <t>TRANSPORTE INTERNO</t>
  </si>
  <si>
    <t>07.01</t>
  </si>
  <si>
    <t>ELABORO LA CARTA DE INSTRUCCIONES AL TRANSPORTADOR?</t>
  </si>
  <si>
    <t>Sí cumple, se elaboró la carta de instrucciones con indicaciones para el transporte seguro del café.</t>
  </si>
  <si>
    <t>07.02</t>
  </si>
  <si>
    <t>LA EMPRESA TRANSPORTADORA ES CONFIABLE?</t>
  </si>
  <si>
    <t>Se seleccionó una empresa con experiencia y respaldo en transporte de carga.</t>
  </si>
  <si>
    <t>07.03</t>
  </si>
  <si>
    <t>POR EL VOLUMEN DE CARGA REQUIERE PROGRAMACION DE EQUIPOS, HORARIOS?</t>
  </si>
  <si>
    <t>se programaron equipos y horarios para garantizar el despacho oportuno</t>
  </si>
  <si>
    <t>07.04</t>
  </si>
  <si>
    <t>LOS DOCUMENTOS DE TRANSPORTE CUMPLEN CON LAS NORMAS Y COSTUMBRES COMERCIALES</t>
  </si>
  <si>
    <t>os documentos de transporte están completos y conforme a la normativa vigente.</t>
  </si>
  <si>
    <t>07.05</t>
  </si>
  <si>
    <t>COORDINO LAS FECHAS DE ENTREGA, HORA (RESTRICCION PASO DE CAMIONES) Y LUGARES DE TRANSITO?</t>
  </si>
  <si>
    <t>Sí cumple, se coordinaron fechas, horarios y rutas considerando restricciones de tránsito.</t>
  </si>
  <si>
    <t>07.06</t>
  </si>
  <si>
    <t>PROGRAMO CON SUFICIENTE ANTELACIÓN EL ENVIO DE LA CARGA AL PUNTO DE EMBARQUE PARA CUMPLIR CON EL PROCEDIMIENTO SOBRE TRANSMISIÓN DE INFORMACIÓN  POST-EMBARQUE.A LA ADUANA AMERICANA?</t>
  </si>
  <si>
    <t>el envío fue programado anticipadamente para cumplir con los procedimientos aduaneros post-embarque.</t>
  </si>
  <si>
    <t>07.07</t>
  </si>
  <si>
    <t>CONOCE LOS PROCEDIMIENTOS DE RECLAMACIÓN?</t>
  </si>
  <si>
    <t>se conocen los procedimientos para realizar reclamaciones ante posibles siniestros o incumplimientos.</t>
  </si>
  <si>
    <t>07.08</t>
  </si>
  <si>
    <t>LA EMPRESA TRANSPORTADORA LE OFRECE CUBRIMIENTO DE SEGUROS?</t>
  </si>
  <si>
    <t>la empresa transportadora ofrece cobertura de seguro para la carga durante el transporte.</t>
  </si>
  <si>
    <t>07.09</t>
  </si>
  <si>
    <t>EL VEHICULO A TRANSPORTAR SU MERCANCIA CUMPLE CON LAS EXIGENCIAS DE LA COMPAÑÍA DE SEGUROS?</t>
  </si>
  <si>
    <t>si cumple</t>
  </si>
  <si>
    <t>07.10</t>
  </si>
  <si>
    <t>RECUERDE COMPARAR Y VERIFICAR CON LAS FUENTES NACIONALES LOS RANGOS DE COSTOS DE TRANSPORTE INTERNO.</t>
  </si>
  <si>
    <t>se compararon y validaron los costos de transporte interno con fuentes nacionales confiables.</t>
  </si>
  <si>
    <t>08</t>
  </si>
  <si>
    <t>SEGURO INTERNO</t>
  </si>
  <si>
    <t>08.01</t>
  </si>
  <si>
    <t>REQUIERE QUE SU CARGA ESTE ASEGURADA?</t>
  </si>
  <si>
    <t>se requiere asegurar la carga para cubrir riesgos durante el transporte interno.</t>
  </si>
  <si>
    <t>08.02</t>
  </si>
  <si>
    <t>VERIFICO SI SU CARGA ES ASEGURABLE?</t>
  </si>
  <si>
    <t>se confirmó que el café es un producto asegurable bajo condiciones normales de transporte.</t>
  </si>
  <si>
    <t>08.03</t>
  </si>
  <si>
    <t>AVISO OPORTUNAMENTE A LA COMPAÑÍA DE SEGUROS SOBRE EL DESPACHO DE LA CARGA?</t>
  </si>
  <si>
    <t>se notificó a la aseguradora antes del despacho de la carga.</t>
  </si>
  <si>
    <t>08.04</t>
  </si>
  <si>
    <t>VERIFICO LOS RIESGOS DE TRANSPORTE A ASEGURAR Y EL VALOR DE LA PRIMA DE SEGURO APLICABLE?</t>
  </si>
  <si>
    <t>se evaluaron los riesgos y se determinó la prima correspondiente.</t>
  </si>
  <si>
    <t>08.05</t>
  </si>
  <si>
    <t>se verificaron número de unidades, peso y dimensiones en la lista de empaque.</t>
  </si>
  <si>
    <t>08.06</t>
  </si>
  <si>
    <t>se conocen los procedimientos para reclamaciones ante la aseguradora.</t>
  </si>
  <si>
    <t>09</t>
  </si>
  <si>
    <t>ALMACENAMIENTO</t>
  </si>
  <si>
    <t>09.01</t>
  </si>
  <si>
    <t>TIENE INSTRUCCIONES SOBRE ALMACENAMIENTO DE LA CARGA?</t>
  </si>
  <si>
    <t>se definieron instrucciones para almacenamiento en condiciones secas y controladas.</t>
  </si>
  <si>
    <t>09.02</t>
  </si>
  <si>
    <t>ENVIO LAS INSTRUCCIONES A LA ALMACENADORA?</t>
  </si>
  <si>
    <t>Se enviaron instrucciones claras para el manejo y conservación del café.</t>
  </si>
  <si>
    <t>MANIPULACION EN EL LUGAR DE EMBARQUE</t>
  </si>
  <si>
    <t>10.01</t>
  </si>
  <si>
    <t>CONOCE LAS CONDICIONES DE MANIPULACION EN EL LUGAR DE EMBARQUE?</t>
  </si>
  <si>
    <t>Sí, se conocen y aplican procedimientos para manipular la carga sin dañarla.</t>
  </si>
  <si>
    <t>10.02</t>
  </si>
  <si>
    <t>SELECCIONO EL AGENTE REQUERIDO PARA SU PRODUCTO?</t>
  </si>
  <si>
    <t>se eligió un agente especializado en exportación de café.</t>
  </si>
  <si>
    <t>10.03</t>
  </si>
  <si>
    <t>TIENE INSTRUCCIONES  EL AGENTE  Y TODOS LOS INTERMEDIARIOS EN LA CADENA SOBRE CONDICIONES DE MANIPULEO?</t>
  </si>
  <si>
    <t>todos los involucrados conocen cómo manipular el café correctamente</t>
  </si>
  <si>
    <t>10.04</t>
  </si>
  <si>
    <t>LA INFRAESTRUCTURA DE MANEJO SE ADECUA A SU CARGA ?</t>
  </si>
  <si>
    <t>las instalaciones y equipos permiten manipular el café sin riesgos de daño</t>
  </si>
  <si>
    <t>10.05</t>
  </si>
  <si>
    <t>VERIFICO LOS PROCESOS DE INSPECCION POR PARTE DE TODAS LAS AUTORDADES DE CONTROLDE MANERA FISICA O VIRTUAL ( POLICIA ANTINARCOTICOS, INVIMA, ICA ENTRE OTRAS)</t>
  </si>
  <si>
    <t>se aseguraron las inspecciones requeridas por ICA, INVIMA y otras autoridades competentes.</t>
  </si>
  <si>
    <t>ADUANEROS</t>
  </si>
  <si>
    <t>11.01</t>
  </si>
  <si>
    <t>SU EMBARQUE FUE SELECCIONADO PARA INSPECCIÓN, FISICA O DOCUMENTAL POR PARTE DE LAS AUTORIDADES ADUANERAS?</t>
  </si>
  <si>
    <t>se confirma que el embarque puede ser inspeccionado física o documentalmente por las autoridades aduaneras.</t>
  </si>
  <si>
    <t>11.02</t>
  </si>
  <si>
    <t>SE REQUIEREN INSTRUCCIONES ESPECIALES PARA LA INSPECCION DE ADUANA?</t>
  </si>
  <si>
    <t>se prepararon instrucciones específicas para facilitar la revisión y evitar retrasos.</t>
  </si>
  <si>
    <t>11.03</t>
  </si>
  <si>
    <t>FINALIZO EL DILIGENCIAMIENTO DE LOS DOCUMENTO ANTE LA ADUANA (DEX)?</t>
  </si>
  <si>
    <t>se completaron todos los documentos requeridos por la aduana para la exportación.</t>
  </si>
  <si>
    <t>BANCARIOS</t>
  </si>
  <si>
    <t>12.01</t>
  </si>
  <si>
    <t>LOS DOCUMENTOS, CONDICIONES Y EXIGENCIAS DE LA CARTA DE CREDITO ESTAN DE ACUERDO CON LO EXIGIDO</t>
  </si>
  <si>
    <t>los documentos cumplen con los requisitos establecidos en la carta de crédito.</t>
  </si>
  <si>
    <t>12.02</t>
  </si>
  <si>
    <t>RECIBIO LA CONFIRMACION DE LA CARTA DE CREDITO POR SU BANCO?</t>
  </si>
  <si>
    <t>el banco confirmó la validez de la carta de crédito.</t>
  </si>
  <si>
    <t>12.03</t>
  </si>
  <si>
    <t>LOS DOCUMENTOS QUE CERTIFICAN LA EXPORTACION SON ACORDES CON LO ESTIPULADO EN LA CARTA DE CREDITO</t>
  </si>
  <si>
    <t>si cumplen</t>
  </si>
  <si>
    <t>12.04</t>
  </si>
  <si>
    <t>ENTREGO LOS DOCUMENTOS DENTRO DE LOS TERMINOS ESTIPULADOS EN LA CARTA DE CREDITO?</t>
  </si>
  <si>
    <t>se entregaron dentro del plazo establecido</t>
  </si>
  <si>
    <t>12.05</t>
  </si>
  <si>
    <t>TIENE OTRO MEDIO DE PAGO DIFERENTE A CARTA DE CREDITO?, VERIFICO SU AUTENTICIDAD, COBERTURA Y VIGENCIA?</t>
  </si>
  <si>
    <t>No aplica, se utilizó únicamente la carta de crédito.</t>
  </si>
  <si>
    <t>12.06</t>
  </si>
  <si>
    <t>VERIFICO QUE LOS GASTOS Y COMISIONES ESTEN DE ACUERDO CON LO PACTADO?</t>
  </si>
  <si>
    <t>los costos y comisiones del banco están conforme a lo acordado</t>
  </si>
  <si>
    <t>12.07</t>
  </si>
  <si>
    <t>CUMPLE CON LAS DISPOSICIONES LEGALES PARA EL REINTEGRO DE DIVISAS?</t>
  </si>
  <si>
    <t>se cumplen los requisitos legales para el reintegro de divisas.</t>
  </si>
  <si>
    <t>12.08</t>
  </si>
  <si>
    <t>EL BANCO TIENE EXPERIENCIA EN EL MANEJO DOCUMENTARIO DE TRANSACCIONES EN COMERCIO</t>
  </si>
  <si>
    <t>Sí, el banco tiene experiencia en transacciones de comercio internacional y manejo de cartas de crédito.</t>
  </si>
  <si>
    <t>TRANSPORTE INTERNACIONAL</t>
  </si>
  <si>
    <t>14.01</t>
  </si>
  <si>
    <t>HIZO LA RESERVA DE CUPO EN EL MEDIO DE TRANSPORTE INTERNACIONAL?</t>
  </si>
  <si>
    <t>se reservó espacio en el transporte internacional para garantizar la salida del café a tiempo.</t>
  </si>
  <si>
    <t>14.02</t>
  </si>
  <si>
    <t>ENVIO CARTA DE INSTRUCCIONES AL AGENTE DE CARGA O TRANSPORTADOR?</t>
  </si>
  <si>
    <t>se enviaron instrucciones detalladas al agente para asegurar el manejo correcto de la carga.</t>
  </si>
  <si>
    <t>14.03</t>
  </si>
  <si>
    <t>EL DOCUMENTO DE TRANSPORTE FUE ELABORADO SEGÚN LAS INSTRUCCIONES DE EMBARQUE?</t>
  </si>
  <si>
    <t>14.04</t>
  </si>
  <si>
    <t>RECIBIO LAS COPIAS SOLICITADAS DEL DOCUMENTO DE TRANSPORTE?</t>
  </si>
  <si>
    <t xml:space="preserve">se recibieron copias </t>
  </si>
  <si>
    <t>14.05</t>
  </si>
  <si>
    <t>ENVIO EL ORIGINAL DEL DOCUMENTO DE TRANSPORTE A SU COMPRADOR?</t>
  </si>
  <si>
    <t>el original fue entregado al comprador conforme a los términos del contrato.</t>
  </si>
  <si>
    <t>14.06</t>
  </si>
  <si>
    <t>INFORMO A SU CLIENTE SOBRE EL MODO Y MEDIOS DE TRANSPORTE QUE UTILIZARA?</t>
  </si>
  <si>
    <t>Sí, se informó al comprador sobre la ruta, medio y plazos de transporte.</t>
  </si>
  <si>
    <t>14.07</t>
  </si>
  <si>
    <t>HIZO EL SEGUIMIENTO DEL DESPACHO HASTA SU LLEGADA AL DESTINO?</t>
  </si>
  <si>
    <t>Sí, se hizo seguimiento del café hasta su llegada a Bolivia.</t>
  </si>
  <si>
    <t>14.08</t>
  </si>
  <si>
    <t>VERIFICO SI HAY RESTRICCIONES DE TRANSPORTE EN EL PAIS DE DESTINO?</t>
  </si>
  <si>
    <t>se verificaron restricciones aduaneras y normativas en Bolivia</t>
  </si>
  <si>
    <t>14.09</t>
  </si>
  <si>
    <t>TIENE UN SISTEMA PARA REVISAR LAS CUENTAS DE FLETES Y EFECTUAR LOS RECLAMOS?</t>
  </si>
  <si>
    <t>14.10</t>
  </si>
  <si>
    <t>SI UTILIZA LOS SERVICIOS DE UN OTM, VERIFICO SI ESTA LEGALMENTE AUTORIZADO Y ES IDONEO?</t>
  </si>
  <si>
    <t>14.11</t>
  </si>
  <si>
    <t>ENVIO LAS INSTRUCCIONES DE MANEJO Y DOCUMENTACION NECESARIA A SU OTM?</t>
  </si>
  <si>
    <t>Sí, se entregaron instrucciones y documentos necesarios para el transporte multimodal.</t>
  </si>
  <si>
    <t>14.12</t>
  </si>
  <si>
    <t>VERIFICO QUE SERVICIOS ESTAN INCLUIDOS EN LA COTIZACION DEL OTM?</t>
  </si>
  <si>
    <t>Sí, se revisaron los servicios incluidos para evitar costos adicionales.</t>
  </si>
  <si>
    <t>14.13</t>
  </si>
  <si>
    <t>COMPROBO SI EL OTM TIENE REPRESENTANTE EN EL PAIS DE DESTINO?</t>
  </si>
  <si>
    <t>Sí, el OTM cuenta con representante en Bolivia para facilitar el despacho.</t>
  </si>
  <si>
    <t>SEGURO INTERNACIONAL</t>
  </si>
  <si>
    <t>15.01</t>
  </si>
  <si>
    <t>Sí, se evaluaron los riesgos internacionales y se determinó la prima adecuada.</t>
  </si>
  <si>
    <t>15.02</t>
  </si>
  <si>
    <t>AVISO A LA COMPAÑÍA DE SEGUROS LA FECHA DE EMBARQUE?</t>
  </si>
  <si>
    <t>15.03</t>
  </si>
  <si>
    <t>EN CASO DE SINIESTRO CONOCE LAS FORMALIDAD DE RECLAMACION?</t>
  </si>
  <si>
    <t>Sí, se conocen los procedimientos para presentar reclamaciones ante la aseguradora internacional.</t>
  </si>
  <si>
    <t>ADMINISTRATIVOS</t>
  </si>
  <si>
    <t>16.01</t>
  </si>
  <si>
    <t>COORDINO LA LOGISTICA DEL DESPACHO CON OTRAS AREAS DE LA EMPRESA?</t>
  </si>
  <si>
    <t>se coordinó con todas las áreas involucradas para garantizar un despacho eficiente.</t>
  </si>
  <si>
    <t>16.02</t>
  </si>
  <si>
    <t>EL AREA FINANCIERA YA ENTREGO LOS RECURSOS PARA EL EMBARQUE?</t>
  </si>
  <si>
    <t>16.03</t>
  </si>
  <si>
    <t>PRORRATEO LOS COSTOS ADMINISTRATIVOS DE LAS OTRAS AREAS QUE INTERVIENEN EN EL DESPACHO?</t>
  </si>
  <si>
    <t>Sí, se distribuyeron correctamente los costos administrativos de todas las áreas que participaron en el despacho.</t>
  </si>
  <si>
    <t>CAPITAL DE INVENTARIO</t>
  </si>
  <si>
    <t>17.01</t>
  </si>
  <si>
    <t>CALCULO EL COSTO DEL CAPITAL E INVENTARIO EN EL PAIS EXPORTADOR</t>
  </si>
  <si>
    <t>Sí, se determinó el costo de mantener inventario en Colombia antes del embarque.</t>
  </si>
  <si>
    <t>17.02</t>
  </si>
  <si>
    <t>CALCULO EL COSTO DEL CAPITAL E INVENTARIO EN TRANSITO INTERNACIONAL</t>
  </si>
  <si>
    <t>17.03</t>
  </si>
  <si>
    <t>CALCULO EL COSTO DEL CAPITAL E INVENTARIO EN EL PAIS IMPORTADOR</t>
  </si>
  <si>
    <t>se estimó el costo de mantener el inventario al llegar a Bolivia hasta su entrega al comprador.</t>
  </si>
  <si>
    <t>Última Actualización: Noviembre 2012</t>
  </si>
  <si>
    <t>Fuente:  Proexport - Colombia</t>
  </si>
  <si>
    <t>MATRIZ DE COSTOS DE D.F.I. POR MODALIDAD DE TRANSPORTE</t>
  </si>
  <si>
    <t>INFORMACIÓN BÁSICA DEL PRODUCTO</t>
  </si>
  <si>
    <t>I</t>
  </si>
  <si>
    <t>PRODUCTO:  Nombre Técnico o Comercial</t>
  </si>
  <si>
    <t>CAFÉ ANDINO S.A.S</t>
  </si>
  <si>
    <t>II</t>
  </si>
  <si>
    <t>POSICIÓN ARANCELARIA (PAÍS EXPORTADOR)</t>
  </si>
  <si>
    <t>0901.21.00.00</t>
  </si>
  <si>
    <t>Campos Modificables</t>
  </si>
  <si>
    <t>POSICIÓN ARANCELARIA (PAÍS IMPORTADOR)</t>
  </si>
  <si>
    <t>0901.22.00</t>
  </si>
  <si>
    <t>Campos con Formulas</t>
  </si>
  <si>
    <t>III</t>
  </si>
  <si>
    <t>UNIDAD COMERCIAL DE VENTA</t>
  </si>
  <si>
    <t>IV</t>
  </si>
  <si>
    <t>VALOR EX-WORKS POR UNIDAD COMERCIAL</t>
  </si>
  <si>
    <t>V</t>
  </si>
  <si>
    <t>PAQUETE</t>
  </si>
  <si>
    <t>http://www.proexport.com.co/VBeContent/logistica/NewsDetail.asp?ID=2118&amp;IDCompany=8</t>
  </si>
  <si>
    <t>DIMENSIONES</t>
  </si>
  <si>
    <t xml:space="preserve"> 21 x 29.7 cm</t>
  </si>
  <si>
    <t>INFORMACIÓN BÁSICA DEL EMBARQUE</t>
  </si>
  <si>
    <t>VI</t>
  </si>
  <si>
    <t xml:space="preserve">ORIGEN: / PAÍS - PUNTO DE CARGUE  </t>
  </si>
  <si>
    <t>EJE CAFETERO</t>
  </si>
  <si>
    <t>VII</t>
  </si>
  <si>
    <t>DESTINO / PAÍS - PUNTO DE DESEMBARQUE - ENTREGA</t>
  </si>
  <si>
    <t>SANTA CRUS DE LA CIERRA</t>
  </si>
  <si>
    <t>VIII</t>
  </si>
  <si>
    <t>PESO TOTAL KG/TON</t>
  </si>
  <si>
    <t>19 TON</t>
  </si>
  <si>
    <t>IX</t>
  </si>
  <si>
    <t>UNIDAD DE CARGA</t>
  </si>
  <si>
    <t>CONTENDOR DE 40</t>
  </si>
  <si>
    <t>X</t>
  </si>
  <si>
    <t xml:space="preserve">UNIDADES COMERCIALES </t>
  </si>
  <si>
    <t>XI</t>
  </si>
  <si>
    <t>VOLUMEN TOTAL EMBARQUE CM3 - M3</t>
  </si>
  <si>
    <t>67 m³</t>
  </si>
  <si>
    <t>OTRA INFORMACIÓN DE IMPORTANCIA</t>
  </si>
  <si>
    <t>XII</t>
  </si>
  <si>
    <t>TERMINO DE VENTA (INCOTERM)</t>
  </si>
  <si>
    <t>CPT</t>
  </si>
  <si>
    <t>XIII</t>
  </si>
  <si>
    <t>FORMA DE PAGO Y TIEMPO</t>
  </si>
  <si>
    <t>CARTA CREDITO</t>
  </si>
  <si>
    <t>XIV</t>
  </si>
  <si>
    <t>TIPO DE CAMBIO UTILIZADO</t>
  </si>
  <si>
    <t>CONCEPTO COSTOS EXPORTACIÓN</t>
  </si>
  <si>
    <t>MARÍTIMO</t>
  </si>
  <si>
    <t>AÉREO</t>
  </si>
  <si>
    <t>TERRESTRE</t>
  </si>
  <si>
    <t>Costo Unitario</t>
  </si>
  <si>
    <t>Costo Total</t>
  </si>
  <si>
    <t>TIEMPO (DÍAS)</t>
  </si>
  <si>
    <t>PAIS EXPORTADOR</t>
  </si>
  <si>
    <t>A</t>
  </si>
  <si>
    <t>VALOR EXW</t>
  </si>
  <si>
    <t>Costos Directos</t>
  </si>
  <si>
    <t>UNITARIZACIÓN</t>
  </si>
  <si>
    <t>MANIPULEO LOCAL EXPORTADOR</t>
  </si>
  <si>
    <t>DOCUMENTACIÓN</t>
  </si>
  <si>
    <t>TRANSPORTE  (HASTA PUNTO DE EMBARQUE)</t>
  </si>
  <si>
    <t>ALMACENAMIENTO INTERMEDIO</t>
  </si>
  <si>
    <t>MANIPUELO PREEMBARQUE</t>
  </si>
  <si>
    <t>MANIPULEO   EMBARQUE</t>
  </si>
  <si>
    <t>SEGURO</t>
  </si>
  <si>
    <t>BANCARIO</t>
  </si>
  <si>
    <t>Costos Indirectos</t>
  </si>
  <si>
    <t>ADMINISTRATIVOS - Costo Indirecto</t>
  </si>
  <si>
    <t xml:space="preserve">CAPITAL-INVENTARIO </t>
  </si>
  <si>
    <t>COSTO DE LA DFI PAÍS EXPORTADOR</t>
  </si>
  <si>
    <t>B</t>
  </si>
  <si>
    <t xml:space="preserve">VALOR : FCA.No Incluye Embarque </t>
  </si>
  <si>
    <t>C</t>
  </si>
  <si>
    <t>VALOR : DAP*</t>
  </si>
  <si>
    <t>N/A</t>
  </si>
  <si>
    <t>D</t>
  </si>
  <si>
    <t>VALOR : FAS  No Incluye Embarque</t>
  </si>
  <si>
    <t>E</t>
  </si>
  <si>
    <t xml:space="preserve">VALOR : FOB </t>
  </si>
  <si>
    <t>TRÁNSITO INTERNACIONAL</t>
  </si>
  <si>
    <t>F</t>
  </si>
  <si>
    <t>VALOR CFR</t>
  </si>
  <si>
    <t>G</t>
  </si>
  <si>
    <t>VALOR CPT</t>
  </si>
  <si>
    <t>H</t>
  </si>
  <si>
    <t>VALOR CIF</t>
  </si>
  <si>
    <t>VALOR CIP</t>
  </si>
  <si>
    <t>MANIPUELO DE DESEMBARQUE</t>
  </si>
  <si>
    <t>Costos indirectos</t>
  </si>
  <si>
    <t>COSTO DE LA DFI EN TRANSITO INTERNACIONAL</t>
  </si>
  <si>
    <t>VALOR  DAP** No Incluye Desembarque</t>
  </si>
  <si>
    <t>J</t>
  </si>
  <si>
    <t>VALOR DAT</t>
  </si>
  <si>
    <t>PAIS IMPORTADOR</t>
  </si>
  <si>
    <t>TRANSPORTE LUGAR CONVENIDO COMPRADOR</t>
  </si>
  <si>
    <t xml:space="preserve">VALOR  DAP*** </t>
  </si>
  <si>
    <t xml:space="preserve">DOCUMENTACION </t>
  </si>
  <si>
    <t>ADUANEROS (IMPUESTOS)</t>
  </si>
  <si>
    <t>CAPITAL-INVENTARIO</t>
  </si>
  <si>
    <t>COSTO DE LA DFI PAÍS IMPORTADOR</t>
  </si>
  <si>
    <t>K</t>
  </si>
  <si>
    <t>VALOR DDP TOTAL</t>
  </si>
  <si>
    <t>USD $</t>
  </si>
  <si>
    <t>EUR €</t>
  </si>
  <si>
    <t>YEN ¥</t>
  </si>
  <si>
    <t>COP $</t>
  </si>
  <si>
    <t>PROEXPORT COLOMBIA© 2003</t>
  </si>
  <si>
    <t xml:space="preserve">Produccion estimada para exportacion </t>
  </si>
  <si>
    <t>Costos Logísticos</t>
  </si>
  <si>
    <t xml:space="preserve">Sumatoria de los costos bruto para la exportaion  </t>
  </si>
  <si>
    <t xml:space="preserve">Catidad </t>
  </si>
  <si>
    <t>Concepto</t>
  </si>
  <si>
    <t>Descripción</t>
  </si>
  <si>
    <t>Valor Aproximado (COP)</t>
  </si>
  <si>
    <t xml:space="preserve">Total bruto de gasos directos </t>
  </si>
  <si>
    <t>cafe</t>
  </si>
  <si>
    <t>Compra de café pergamino a productores</t>
  </si>
  <si>
    <t>Energía eléctrica</t>
  </si>
  <si>
    <t>Consumo de energía durante el proceso de fabricación del producto un porducto.</t>
  </si>
  <si>
    <t>Transporte interno</t>
  </si>
  <si>
    <t>Finca → planta → puerto</t>
  </si>
  <si>
    <t xml:space="preserve">Total bruto de gasos indirecto  </t>
  </si>
  <si>
    <t>Fórmula básica para calcular la mano de obra por producto</t>
  </si>
  <si>
    <t>Cantidad de trabajadores</t>
  </si>
  <si>
    <t>Trilla y procesamiento</t>
  </si>
  <si>
    <t>Mantenimiento maquinaria</t>
  </si>
  <si>
    <t>Costos relacionados con el mantenimiento de maquinaria y herramientas de producción.</t>
  </si>
  <si>
    <t>Almacenamiento</t>
  </si>
  <si>
    <t>Bodega antes exportación</t>
  </si>
  <si>
    <t>Total gastos logisitcos por unidad</t>
  </si>
  <si>
    <t xml:space="preserve">Salario del trabajador </t>
  </si>
  <si>
    <t>Empaque (sacos + etiquetas)</t>
  </si>
  <si>
    <t xml:space="preserve">Tubos frascos, etiquetas y caja de presentación del producto por unidad 3000 unidades </t>
  </si>
  <si>
    <t>Arriendo de instalaciones</t>
  </si>
  <si>
    <t>Pago por el uso del espacio donde se realiza la producción.</t>
  </si>
  <si>
    <t>Transporte internacional</t>
  </si>
  <si>
    <t>Colombia → Bolivia</t>
  </si>
  <si>
    <t xml:space="preserve">Total </t>
  </si>
  <si>
    <t xml:space="preserve">Catidad de productos  </t>
  </si>
  <si>
    <t>Mano de obra de los 3 trabajadores</t>
  </si>
  <si>
    <t>Mano de obra directa</t>
  </si>
  <si>
    <t>Personal encargado del proceso de producción y envasado.</t>
  </si>
  <si>
    <t>Agua industrial</t>
  </si>
  <si>
    <t>Uso de agua para limpieza de equipos y procesos.</t>
  </si>
  <si>
    <t>Trámites aduaneros</t>
  </si>
  <si>
    <t>Exportación/importación</t>
  </si>
  <si>
    <t>Servicios administrativos</t>
  </si>
  <si>
    <t xml:space="preserve">Proceso de paletizacion </t>
  </si>
  <si>
    <t xml:space="preserve">Manipulacion en puerto </t>
  </si>
  <si>
    <t xml:space="preserve">Proceso de manipulacion del contenedor </t>
  </si>
  <si>
    <t>Internet y comunicaciones</t>
  </si>
  <si>
    <t>Servicios de comunicación para la operación del negocio.</t>
  </si>
  <si>
    <t>Seguro internacional</t>
  </si>
  <si>
    <t>Protección de carga</t>
  </si>
  <si>
    <t>Manipulacion de exportaciom</t>
  </si>
  <si>
    <t>Personal de carga y llenada del contenedor en la empresa</t>
  </si>
  <si>
    <t xml:space="preserve">Total bruto de gasos logisitcos   </t>
  </si>
  <si>
    <t>Agenciamiento aduanero</t>
  </si>
  <si>
    <t xml:space="preserve">Digitacion de declaracion de exportacion </t>
  </si>
  <si>
    <t xml:space="preserve">Pedido de nanoparticulas </t>
  </si>
  <si>
    <t xml:space="preserve">paquetes de nanoparticulas  </t>
  </si>
  <si>
    <t xml:space="preserve">Valor </t>
  </si>
  <si>
    <t xml:space="preserve">total las 3.000 paques para cada crema </t>
  </si>
  <si>
    <t>Balance General: CAFÉ ANDINA S.A.S</t>
  </si>
  <si>
    <t xml:space="preserve">                                                                                                                                                                                           Fecha de corte: 31 de marzo de 2026                                                                                                                                                                                                Cifras en: Pesos Colombianos (COP)  </t>
  </si>
  <si>
    <t>Activos Corrientes (Corto Plazo)</t>
  </si>
  <si>
    <t>Valor (COP)</t>
  </si>
  <si>
    <t>PASIVOS (Lo que la empresa debe)</t>
  </si>
  <si>
    <t>Caja y Bancos (Efectivo disponible)</t>
  </si>
  <si>
    <t>Proveedores (Agricultores y Minería)</t>
  </si>
  <si>
    <t>Obligaciones Financieras (Crédito corto plazo)</t>
  </si>
  <si>
    <t>Total Activos Corrientes</t>
  </si>
  <si>
    <t>Total Pasivos Corrientes</t>
  </si>
  <si>
    <t>Activos No Corrientes (Largo Plazo)</t>
  </si>
  <si>
    <t>Pasivos No Corrientes</t>
  </si>
  <si>
    <t>Maquinaria y Equipo de Producción</t>
  </si>
  <si>
    <t>Préstamo Bancario (Largo Plazo)</t>
  </si>
  <si>
    <t>Total Activos No Corrientes</t>
  </si>
  <si>
    <t>Total Pasivos No Corrientes</t>
  </si>
  <si>
    <t>TOTAL ACTIVOS</t>
  </si>
  <si>
    <t>TOTAL PASIVOS</t>
  </si>
  <si>
    <t>PATRIMONIO (Capital de los socios)</t>
  </si>
  <si>
    <t>☕  DASHBOARD DFI — CAFÉ ANDINO S.A.S  |  Distribución Física Internacional Colombia → Bolivia</t>
  </si>
  <si>
    <t>Origen: Eje Cafetero  →  Destino: Santa Cruz de la Sierra  |  INCOTERM: CPT  |  Producto: Café Especial  |  Dashboard dinámico actualizado automáticamente</t>
  </si>
  <si>
    <t>💰 INGRESOS EXW</t>
  </si>
  <si>
    <t>📦 COSTO PRODUCCIÓN</t>
  </si>
  <si>
    <t>📈 UTILIDAD BRUTA</t>
  </si>
  <si>
    <t>🏦 TOTAL ACTIVOS</t>
  </si>
  <si>
    <t>📊  MATRIZ DE COSTOS POR MODALIDAD DE TRANSPORTE</t>
  </si>
  <si>
    <t>CONCEPTO</t>
  </si>
  <si>
    <t>🚢 MARÍTIMO</t>
  </si>
  <si>
    <t>✈️ AÉREO</t>
  </si>
  <si>
    <t>🚛 TERRESTRE</t>
  </si>
  <si>
    <t>✅ MÁS ECONÓMICO</t>
  </si>
  <si>
    <t>📊 COMPARATIVA</t>
  </si>
  <si>
    <t>Costo País Exportador</t>
  </si>
  <si>
    <t>Transporte Internacional</t>
  </si>
  <si>
    <t>Costo País Importador</t>
  </si>
  <si>
    <t>COSTO DDP TOTAL</t>
  </si>
  <si>
    <t>Tiempo Tránsito</t>
  </si>
  <si>
    <t>Costo Total Producción</t>
  </si>
  <si>
    <t>🏦  BALANCE GENERAL</t>
  </si>
  <si>
    <t>📉  ESTADO DE RESULTADOS / UTILIDAD</t>
  </si>
  <si>
    <t>Caja y Bancos</t>
  </si>
  <si>
    <t>Ingresos (EXW Total)</t>
  </si>
  <si>
    <t>Inventarios Corriente</t>
  </si>
  <si>
    <t>(-) Costos Directos</t>
  </si>
  <si>
    <t>Materias Primas CP</t>
  </si>
  <si>
    <t>(-) Costos Indirectos</t>
  </si>
  <si>
    <t>(-) Costos Logísticos</t>
  </si>
  <si>
    <t>Maquinaria y Equipo</t>
  </si>
  <si>
    <t>Total Activos No Ctes</t>
  </si>
  <si>
    <t>(-) Costo DFI Marítimo</t>
  </si>
  <si>
    <t>Proveedores</t>
  </si>
  <si>
    <t>(-) Costo DFI Aéreo</t>
  </si>
  <si>
    <t>Costos Log. x Pagar</t>
  </si>
  <si>
    <t>Obligaciones Financieras</t>
  </si>
  <si>
    <t>(-) Costo DFI Terrestre</t>
  </si>
  <si>
    <t>Préstamo LP</t>
  </si>
  <si>
    <t>Total Pasivos No Ctes</t>
  </si>
  <si>
    <t>PATRIMONIO</t>
  </si>
  <si>
    <t>🏆  TOP PROVEEDORES MÁS COSTOSOS — Cofinet · Coffee Graders SAS · Juan Valdez</t>
  </si>
  <si>
    <t>💡  TOP PROVEEDORES MÁS ECONÓMICOS — Grupo Yntex · IBO Open Worldwide · RUIZAGRO</t>
  </si>
  <si>
    <t>#</t>
  </si>
  <si>
    <t>PROVEEDOR / SERVICIO</t>
  </si>
  <si>
    <t>COSTO (COP)</t>
  </si>
  <si>
    <t>🥇 1°</t>
  </si>
  <si>
    <t>Cofinet (Proveedor Café)</t>
  </si>
  <si>
    <t>Grupo Yntex (Insumos)</t>
  </si>
  <si>
    <t>🥈 2°</t>
  </si>
  <si>
    <t>Coffee Graders SAS (Procesamiento)</t>
  </si>
  <si>
    <t>IBO Open Worldwide (Logística)</t>
  </si>
  <si>
    <t>🥉 3°</t>
  </si>
  <si>
    <t>Juan Valdez (Marca/Distribución)</t>
  </si>
  <si>
    <t>RUIZAGRO (Agroinsumos)</t>
  </si>
  <si>
    <t>4°</t>
  </si>
  <si>
    <t>Naviera / Transportista Intl.</t>
  </si>
  <si>
    <t>Agencia Aduanera</t>
  </si>
  <si>
    <t>5°</t>
  </si>
  <si>
    <t>Mano de Obra Directa</t>
  </si>
  <si>
    <t>Agua Industrial</t>
  </si>
  <si>
    <t>6°</t>
  </si>
  <si>
    <t>Arriendo de Instalaciones</t>
  </si>
  <si>
    <t>Comunicaciones/Internet</t>
  </si>
  <si>
    <t>7°</t>
  </si>
  <si>
    <t>Personal Logístico / Carga</t>
  </si>
  <si>
    <t>Mantenimiento Maquinaria</t>
  </si>
  <si>
    <t>⏱️  ANÁLISIS DE TIEMPOS DE ENTREGA POR MODALIDAD DE TRANSPORTE</t>
  </si>
  <si>
    <t>ETAPA DFI</t>
  </si>
  <si>
    <t>🚢 MARÍTIMO (días)</t>
  </si>
  <si>
    <t>✈️ AÉREO (días)</t>
  </si>
  <si>
    <t>🚛 TERRESTRE (días)</t>
  </si>
  <si>
    <t>⚡ MÁS RÁPIDO</t>
  </si>
  <si>
    <t>País Exportador (Preparación)</t>
  </si>
  <si>
    <t>Tránsito Internacional</t>
  </si>
  <si>
    <t>País Importador (Recepción)</t>
  </si>
  <si>
    <t>TIEMPO TOTAL</t>
  </si>
  <si>
    <t>🗺️  INFORMACIÓN DE RUTA  —  ORIGEN · DESTINO · TIPO DE PRODUCTO · CONDICIONES</t>
  </si>
  <si>
    <t>🇨🇴 ORIGEN</t>
  </si>
  <si>
    <t>🇧🇴 DESTINO</t>
  </si>
  <si>
    <t>☕ PRODUCTO</t>
  </si>
  <si>
    <t>📋 INCOTERM</t>
  </si>
  <si>
    <t>💳 PAGO</t>
  </si>
  <si>
    <t>País: Colombia</t>
  </si>
  <si>
    <t>Ciudad destino importador</t>
  </si>
  <si>
    <t>Tipo de mercancía exportada</t>
  </si>
  <si>
    <t>Término de venta internacional</t>
  </si>
  <si>
    <t>Forma de pago acordada</t>
  </si>
  <si>
    <t>Peso:</t>
  </si>
  <si>
    <t>Unidad de Carga:</t>
  </si>
  <si>
    <t>Unidades Comerciales:</t>
  </si>
  <si>
    <t>Tipo de Cambio COP/USD:</t>
  </si>
  <si>
    <t>Posición Arancelaria:</t>
  </si>
  <si>
    <t>CAFÉ ANDINO S.A.S  |  Dashboard DFI v1.0  |  Los gráficos y datos se actualizan automáticamente desde: SIMULADOR · COSTOS · BALANCE GENERAL  |  Abril 2026  |  Fuente: Proexport Colombia</t>
  </si>
  <si>
    <t>LISTA DE CHEQUEO</t>
  </si>
  <si>
    <t xml:space="preserve">Herramienta de seguimiento; que permitire la identificación de las diferentes actividades involucradas en el desarrollo del proceso exportador. En ella, encontrará los parámetros básicos para la verificación y control de los diferentes aspectos  de la Distribución Física Internacional. </t>
  </si>
  <si>
    <t>REGRESAR - HOJA DE CALCULO</t>
  </si>
  <si>
    <t>LAS CONDICIONES DE EMBARQUE SE AJUSTAN A LOS TERMINOS DE VENTA?</t>
  </si>
  <si>
    <t>LA LISTA DE EMPAQUE COINCIDE CON EL PEDIDO?</t>
  </si>
  <si>
    <t>SEGÚN EL PAIS IMPORTADOR, UTILIZO EL FORMATO ADECUADO DE CERTIFICADO DE ORIGEN?</t>
  </si>
  <si>
    <t>EL EMBARQUE REQUIERE DE ALGUN OTRO DOCUMENTO? CERTIFICADO DE CALIDAD</t>
  </si>
  <si>
    <t>COORDINO LAS FECHAS DE ENTREGA Y LUGARES DE TRANSITO?</t>
  </si>
  <si>
    <t>TIENE INSTRUCCIONES  EL AGENTE SOBRE CONDICIONES DE MANIPULEO?</t>
  </si>
  <si>
    <t>SU CARGA SE ADECUA A LA INFRAESTRUCTURA DE MANEJO?</t>
  </si>
  <si>
    <t>SOLICITO EL PERSONAL DE LA ADUANA PARA LA INSPECCION O DIO INSTRUCCIONES A SU AGENTE?</t>
  </si>
  <si>
    <t>LOS DOCUMENTOS, CONDICIONES Y EXIGENCIAS DE LA CARTA DE CREDITO ESTAN DE ACUERDO CON LO</t>
  </si>
  <si>
    <t>ENTREGO LOS DOCUMENTOS DENTRO DE LA VIGENCIA DEL CREDITO?</t>
  </si>
  <si>
    <t>SUMINISTRO INSTRUCCIONES PRECISA A SU AGENTE SOBRE EL MANEJO DE LA EXPORTACION Y EL DINERO</t>
  </si>
  <si>
    <t>SI EL EMBARQUE REQUIERE SUPERVISION (SURVEYOR), YA SOLICITO EL SERVICIO Y ENTREGO LAS</t>
  </si>
  <si>
    <t>EL DOCUMENTO DE TRANSPORTE FUE ELABORADO SEGÚN LAS INSTRUCCIONES DE EMBARQUE Y SE</t>
  </si>
  <si>
    <t>FUENTE: Software de Distribución Física Internacional  "SDFI 2000" - Desarrollado por Proexport-Colombia</t>
  </si>
  <si>
    <t>Regresar Hoja de Cálculo</t>
  </si>
  <si>
    <t>ORIGEN</t>
  </si>
  <si>
    <t>TERMINO DE VENTA</t>
  </si>
  <si>
    <t>Arancel</t>
  </si>
  <si>
    <t>Derecho o impuesto que se aplica a los productos que ingresan desde el exterior a un determinado país, ya sea con propósitos de protección o para la recaudación de renta. Los aranceles elevan el precio de los bienes importados, lo cual hace que éstos sean menos competitivos en el mercado del país importador, a menos que en él no se produzca ese tipo de artículo.</t>
  </si>
  <si>
    <t xml:space="preserve">Para su identificación a  nivel internacional. Ejemplo:  Nombre Comercial:  Uchuva                                                                                Nombre Técnico:  Cape Gooseberry </t>
  </si>
  <si>
    <t>País – Punto de Cargue – Puerto de Embarque.</t>
  </si>
  <si>
    <t>INCOTERM:  Definido entre el vendedor (Exportador) y Comprador (Importador), establece los derechos y obligaciones recíprocos entre el exportador (Vendedor) y el importador (Comprador), relativos al transporte, los riesgos y los documentos.</t>
  </si>
  <si>
    <t>POSICIÓN ARANCELARIA</t>
  </si>
  <si>
    <t>DESTINO</t>
  </si>
  <si>
    <t xml:space="preserve">POSICIÓN ARANCELARIA (PAÍS EXPORTADOR) : Código de Identificación de la mercancía en país de origen </t>
  </si>
  <si>
    <t xml:space="preserve">País – Puerto de Desembarque – Punto de Entrega. </t>
  </si>
  <si>
    <t>Establece el instrumento (Cartas de Crédito, Giro Directo, Pago contra documentos etc.) a utilizar en la transacción internacional, así como su plazo de pago.</t>
  </si>
  <si>
    <t>Arancel aduanero</t>
  </si>
  <si>
    <t>El arancel aduanero está definido en los Tratados de Libre comercio vigentes, y se refiere al arancel que deben pagar los bienes en la aduana de la parte importadora. Los TLC definen este término en el capítulo sobre acceso a los mercados de la siguiente manera arancel aduanero incluye cualquier impuesto o arancel a la importación y cualquier cargo de cualquier tipo aplicado con relación a la importación de bienes, incluida cualquier forma de sobretasa o cargo adicional a las importaciones, excepto.                                                                                                                                               a. cualquier cargo equivalente a un impuesto interno establecido de conformidad con el Artículo III:2 del GATT 1994, o cualquier disposición equivalente de un acuerdo sucesor del cual ambas Partes sean parte, respecto a bienes similares, competidores directos o sustitutos de la Parte, o respecto a bienes a partir de los cuales se haya manufacturado o producido total o parcialmente el bien importado.
b. cualquier derecho anti-dumping o compensatorio que se aplique de acuerdo con la legislación interna de la Parte y no sea aplicada de manera incompatible con las disposiciones del Capítulo M (Derechos anti-dumping y compensatorios).
c. cualquier derecho u otro cargo relacionado con la importación, proporcional al costo de los servicios prestados; y
d. cualquier prima ofrecida o recaudada sobre bienes importados, derivada de todo sistema de licitación, respecto a la administración de restricciones cuantitativas a la importación, de aranceles cuota o niveles de preferencia arancelaria.</t>
  </si>
  <si>
    <t>POSICIÓN ARANCELARIA (PAÍS IMPORTADOR) : Código de Identificación o llamado también “Correlativo” de la mercancía el país de destino. Recuerde que en el Sistema Armonizado los 6 primeros digitos se concoe como subpartida y  son iguales en todos los países del mundo.</t>
  </si>
  <si>
    <t>PESO TOTAL</t>
  </si>
  <si>
    <t>TIPO DE CAMBIO</t>
  </si>
  <si>
    <t>De la carga, de importancia para el cálculo de fletes nacionales e internacionales.</t>
  </si>
  <si>
    <t>Permite proyectar los ingresos en Dólares de acuerdo al tiempo en que se prevé el pago de la exportación. Incluir  Tasa Representativa del Mercado de la fecha en que se hace el estudio.</t>
  </si>
  <si>
    <t xml:space="preserve">Determina la cantidad de unidades de producto de venta.  Ejemplo:  Pares de Zapatos, Unidad, Metro, Kilogramo, litro, etc. </t>
  </si>
  <si>
    <t>Optimización del transporte.  Ejemplo:  Pallet, Contenedor, Remolque, etc.</t>
  </si>
  <si>
    <t>Valor de la mercancía en el establecimiento – fabrica, taller, almacén, etc.,  del vendedor (Exportador),  puesta a disposición del comprador (Importador), sin despacharla para la exportación, ni efectuar la carga por el vehículo proporcionado por el comprador.  Se conoce que muchos exportadores incluyen dentro de este valor el costo del empaque y del embalaje.</t>
  </si>
  <si>
    <t>UNIDADES COMERCIALES POR UNIDAD DE CARGA</t>
  </si>
  <si>
    <t>Cantidad de unidades comerciales contenidas en un  contenedor, caja, o pallet considerado como el total del embarque</t>
  </si>
  <si>
    <t>Arancel ad valorem</t>
  </si>
  <si>
    <t>Arancel que se aplica en función al valor o como porcentaje del valor de los bienes autorizados en la aduana. (Ej: 10% del valor CIF)</t>
  </si>
  <si>
    <t>Precisar el tipo de empaque y sus dimensiones, esto puede afectar los costos de acuerdo con el modo de transporte.  Ejemplo:  Cajas de Cartón Corrugado, huacal, Barril, etc.  </t>
  </si>
  <si>
    <t>VOLUMEN TOTAL</t>
  </si>
  <si>
    <t>Arancel específico</t>
  </si>
  <si>
    <t>Derecho o impuesto de aduana que se calcula a razón de una suma monetaria determinada por la cantidad del bien que ingresa a un país, es decir, tantos dólares por libra, etc., sin tomar en cuenta el valor del artículo importado. (Ej: 10 centavos de dólar por Kg)</t>
  </si>
  <si>
    <t>Dimensiones totales de los productos embalados en Pallets o cajas.</t>
  </si>
  <si>
    <t>Arancel Mixto</t>
  </si>
  <si>
    <t>Es la combinación del Ad valorem y el Específico. (Ej: 10% del valor CIF + 10 centavos de dólar por Kg)</t>
  </si>
  <si>
    <t>Arancel General</t>
  </si>
  <si>
    <t>Se dice del arancel que se aplica a las importaciones provenientes desde países que no gozan de tratamiento preferencial, es decir, que no son socios comerciales de la economía que establece dicho impuesto aduanero.</t>
  </si>
  <si>
    <t>Última Actualización: Mayo 2004</t>
  </si>
  <si>
    <t xml:space="preserve">DERECHOS RESERVADOS DE AUTOR    </t>
  </si>
  <si>
    <t>PROEXPORT COLOMBIA© 2003 - 2004</t>
  </si>
  <si>
    <t>MODALIDAD</t>
  </si>
  <si>
    <t>Costo Exportador</t>
  </si>
  <si>
    <t>Transporte Intl</t>
  </si>
  <si>
    <t>Costo Importador</t>
  </si>
  <si>
    <t>TIEMPO_DIAS</t>
  </si>
  <si>
    <t>VALOR</t>
  </si>
  <si>
    <t>Total Activos NC</t>
  </si>
  <si>
    <t>Total Pasivos NC</t>
  </si>
  <si>
    <t>CATEGORIA</t>
  </si>
  <si>
    <t>TOTAL</t>
  </si>
  <si>
    <t>Ingresos EXW</t>
  </si>
  <si>
    <t>Costos Producción</t>
  </si>
  <si>
    <t>Utilidad Bruta</t>
  </si>
  <si>
    <t>Costo DFI Marítimo</t>
  </si>
  <si>
    <t>Utilidad Neta Marítimo</t>
  </si>
  <si>
    <t>Costo DFI Aéreo</t>
  </si>
  <si>
    <t>Utilidad Neta Aéreo</t>
  </si>
  <si>
    <t>Costo DFI Terrestre</t>
  </si>
  <si>
    <t>Utilidad Neta Terrestre</t>
  </si>
  <si>
    <t>ETAPA</t>
  </si>
  <si>
    <t>País Exportador</t>
  </si>
  <si>
    <t>País Importador</t>
  </si>
  <si>
    <t>PROVEEDOR</t>
  </si>
  <si>
    <t>COSTO_COP</t>
  </si>
  <si>
    <t>Cofinet</t>
  </si>
  <si>
    <t>Directo</t>
  </si>
  <si>
    <t>Coffee Graders SAS</t>
  </si>
  <si>
    <t>Juan Valdez / Marca</t>
  </si>
  <si>
    <t>Energía Eléctrica</t>
  </si>
  <si>
    <t>Indirecto</t>
  </si>
  <si>
    <t>Arriendo Instalaciones</t>
  </si>
  <si>
    <t>Grupo Yntex (Agua/Insumos)</t>
  </si>
  <si>
    <t>IBO Open Worldwide</t>
  </si>
  <si>
    <t>RUIZAGRO (Servicios)</t>
  </si>
  <si>
    <t>Personal Logístico</t>
  </si>
  <si>
    <t>Transporte Interno</t>
  </si>
  <si>
    <t>Logístico</t>
  </si>
  <si>
    <t>Bodega/Almacén</t>
  </si>
  <si>
    <t>Naviera/Transportista</t>
  </si>
  <si>
    <t>Trámites Aduaneros</t>
  </si>
  <si>
    <t>Operador Portuario</t>
  </si>
  <si>
    <t>Aseguradora Internacional</t>
  </si>
  <si>
    <t>Materias Primas (café de pepa)</t>
  </si>
  <si>
    <t>Inventarios (3.000 sacos de cafe)</t>
  </si>
  <si>
    <t>Materias Primas (Café de pepa)</t>
  </si>
  <si>
    <t>Costos Logísticos por Pagar (DAP BOLIVIA)</t>
  </si>
  <si>
    <t>Se evaluó el costo financiero y de almacenamiento mientras la carga está en tránsito.</t>
  </si>
  <si>
    <t>Sí, el área financiera proporcionó los recursos necesarios para el embarque.</t>
  </si>
  <si>
    <t>Sí, la aseguradora fue notificada oportunamente de la fecha de envío.</t>
  </si>
  <si>
    <t>Sí, se comprobó que el Operador de Transporte Multimodal está autorizado y es competente.</t>
  </si>
  <si>
    <t>Sí, se cuenta con un procedimiento para verificar costos y presentar reclamaciones si es necesario.</t>
  </si>
  <si>
    <t>El conocimiento de embarque fue emitido conforme a las instrucciones acordadas.</t>
  </si>
  <si>
    <t>Se utiliza el formato correspondiente para Bolivia (Comunidad Andina)</t>
  </si>
  <si>
    <t>Se definen instrucciones para manipulación de café empacado al vacío, evitar humedad y golpes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</si>
</sst>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m/d/yyyy"/>
    <numFmt numFmtId="165" formatCode="_-\$* #,##0.00_-;&quot;-$&quot;* #,##0.00_-;_-\$* \-??_-;_-@_-"/>
    <numFmt numFmtId="166" formatCode="_ * #,##0.00_ ;_ * \-#,##0.00_ ;_ * \-??_ ;_ @_ "/>
    <numFmt numFmtId="167" formatCode="_-* #,##0.00_-;\-* #,##0.00_-;_-* \-??_-;_-@_-"/>
    <numFmt numFmtId="168" formatCode="_(* #,##0_);_(* \(#,##0\);_(* \-??_);_(@_)"/>
    <numFmt numFmtId="169" formatCode="#,##0.000"/>
    <numFmt numFmtId="170" formatCode="_-\$* #,##0_-;&quot;-$&quot;* #,##0_-;_-\$* \-??_-;_-@_-"/>
    <numFmt numFmtId="171" formatCode="\$#,##0;[Red]&quot;-$&quot;#,##0"/>
    <numFmt numFmtId="172" formatCode="\$#,##0.00;[Red]&quot;-$&quot;#,##0.00"/>
    <numFmt numFmtId="173" formatCode="\$#,##0"/>
    <numFmt numFmtId="174" formatCode="0.0%&quot;✈️&quot;"/>
    <numFmt numFmtId="175" formatCode="0&quot; días&quot;"/>
    <numFmt numFmtId="176" formatCode="\$#,##0.00"/>
  </numFmts>
  <fonts count="59" x14ac:knownFonts="1">
    <font>
      <sz val="10"/>
      <name val="Arial"/>
      <charset val="1"/>
    </font>
    <font>
      <b/>
      <sz val="18"/>
      <name val="Arial"/>
      <family val="2"/>
      <charset val="1"/>
    </font>
    <font>
      <b/>
      <sz val="16"/>
      <name val="Arial"/>
      <family val="2"/>
      <charset val="1"/>
    </font>
    <font>
      <sz val="12"/>
      <name val="Arial"/>
      <family val="2"/>
      <charset val="1"/>
    </font>
    <font>
      <b/>
      <sz val="10"/>
      <name val="Arial"/>
      <family val="2"/>
      <charset val="1"/>
    </font>
    <font>
      <sz val="10"/>
      <name val="Arial"/>
      <family val="2"/>
      <charset val="1"/>
    </font>
    <font>
      <sz val="10"/>
      <color theme="1"/>
      <name val="Arial"/>
      <family val="2"/>
      <charset val="1"/>
    </font>
    <font>
      <b/>
      <sz val="10"/>
      <color rgb="FF003366"/>
      <name val="Tahoma"/>
      <family val="2"/>
      <charset val="1"/>
    </font>
    <font>
      <b/>
      <u/>
      <sz val="12"/>
      <color theme="0"/>
      <name val="Arial"/>
      <family val="2"/>
      <charset val="1"/>
    </font>
    <font>
      <b/>
      <sz val="14"/>
      <name val="Arial"/>
      <family val="2"/>
      <charset val="1"/>
    </font>
    <font>
      <b/>
      <sz val="11"/>
      <color rgb="FF003366"/>
      <name val="Arial"/>
      <family val="2"/>
      <charset val="1"/>
    </font>
    <font>
      <sz val="13"/>
      <name val="Arial"/>
      <family val="2"/>
      <charset val="1"/>
    </font>
    <font>
      <b/>
      <sz val="12"/>
      <name val="Arial"/>
      <family val="2"/>
      <charset val="1"/>
    </font>
    <font>
      <b/>
      <sz val="13"/>
      <name val="Arial"/>
      <family val="2"/>
      <charset val="1"/>
    </font>
    <font>
      <b/>
      <u/>
      <sz val="11"/>
      <color rgb="FFFFFFFF"/>
      <name val="Arial"/>
      <family val="2"/>
      <charset val="1"/>
    </font>
    <font>
      <sz val="13"/>
      <color rgb="FF0000FF"/>
      <name val="Arial"/>
      <family val="2"/>
      <charset val="1"/>
    </font>
    <font>
      <u/>
      <sz val="10"/>
      <color rgb="FF0000FF"/>
      <name val="Arial"/>
      <family val="2"/>
      <charset val="1"/>
    </font>
    <font>
      <b/>
      <i/>
      <sz val="12"/>
      <color rgb="FF008000"/>
      <name val="Arial"/>
      <family val="2"/>
      <charset val="1"/>
    </font>
    <font>
      <b/>
      <sz val="10"/>
      <color rgb="FF008000"/>
      <name val="Arial"/>
      <family val="2"/>
      <charset val="1"/>
    </font>
    <font>
      <sz val="9"/>
      <name val="Arial"/>
      <family val="2"/>
      <charset val="1"/>
    </font>
    <font>
      <b/>
      <i/>
      <sz val="10"/>
      <name val="Arial"/>
      <family val="2"/>
      <charset val="1"/>
    </font>
    <font>
      <b/>
      <sz val="10"/>
      <color rgb="FF969696"/>
      <name val="Arial"/>
      <family val="2"/>
      <charset val="1"/>
    </font>
    <font>
      <sz val="10"/>
      <color rgb="FFC0C0C0"/>
      <name val="Arial"/>
      <family val="2"/>
      <charset val="1"/>
    </font>
    <font>
      <b/>
      <sz val="10"/>
      <color rgb="FF0000FF"/>
      <name val="Arial"/>
      <family val="2"/>
      <charset val="1"/>
    </font>
    <font>
      <sz val="7"/>
      <name val="Tahoma"/>
      <family val="2"/>
      <charset val="1"/>
    </font>
    <font>
      <sz val="11"/>
      <name val="Tahoma"/>
      <family val="2"/>
      <charset val="1"/>
    </font>
    <font>
      <b/>
      <sz val="7"/>
      <color rgb="FF003366"/>
      <name val="Arial"/>
      <family val="2"/>
      <charset val="1"/>
    </font>
    <font>
      <sz val="10"/>
      <name val="Arial"/>
      <family val="2"/>
    </font>
    <font>
      <sz val="11"/>
      <color rgb="FF006100"/>
      <name val="Calibri"/>
      <family val="2"/>
      <charset val="1"/>
    </font>
    <font>
      <sz val="11"/>
      <color theme="1"/>
      <name val="Calibri"/>
      <family val="2"/>
      <charset val="1"/>
    </font>
    <font>
      <sz val="22"/>
      <name val="Arial"/>
      <family val="2"/>
      <charset val="1"/>
    </font>
    <font>
      <sz val="12"/>
      <color rgb="FF1F1F1F"/>
      <name val="Arial"/>
      <family val="2"/>
      <charset val="1"/>
    </font>
    <font>
      <b/>
      <sz val="12"/>
      <color rgb="FF1F1F1F"/>
      <name val="Arial"/>
      <family val="2"/>
      <charset val="1"/>
    </font>
    <font>
      <b/>
      <sz val="18"/>
      <color rgb="FFFFFFFF"/>
      <name val="Calibri"/>
      <charset val="1"/>
    </font>
    <font>
      <sz val="9"/>
      <color rgb="FFFFFFFF"/>
      <name val="Calibri"/>
      <charset val="1"/>
    </font>
    <font>
      <b/>
      <sz val="9"/>
      <color rgb="FFFFFFFF"/>
      <name val="Calibri"/>
      <charset val="1"/>
    </font>
    <font>
      <b/>
      <sz val="16"/>
      <color rgb="FFFFFFFF"/>
      <name val="Calibri"/>
      <charset val="1"/>
    </font>
    <font>
      <b/>
      <sz val="11"/>
      <color rgb="FFFFFFFF"/>
      <name val="Calibri"/>
      <charset val="1"/>
    </font>
    <font>
      <sz val="9"/>
      <color rgb="FF1A2F5A"/>
      <name val="Calibri"/>
      <charset val="1"/>
    </font>
    <font>
      <sz val="9"/>
      <color rgb="FFC55A11"/>
      <name val="Calibri"/>
      <charset val="1"/>
    </font>
    <font>
      <sz val="9"/>
      <color rgb="FF000000"/>
      <name val="Calibri"/>
      <charset val="1"/>
    </font>
    <font>
      <b/>
      <sz val="10"/>
      <color rgb="FFFFFFFF"/>
      <name val="Calibri"/>
      <charset val="1"/>
    </font>
    <font>
      <b/>
      <sz val="9"/>
      <color rgb="FF1A2F5A"/>
      <name val="Calibri"/>
      <charset val="1"/>
    </font>
    <font>
      <b/>
      <sz val="9"/>
      <color rgb="FFC55A11"/>
      <name val="Calibri"/>
      <charset val="1"/>
    </font>
    <font>
      <b/>
      <sz val="9"/>
      <color rgb="FF375623"/>
      <name val="Calibri"/>
      <charset val="1"/>
    </font>
    <font>
      <sz val="9"/>
      <color rgb="FF375623"/>
      <name val="Calibri"/>
      <charset val="1"/>
    </font>
    <font>
      <b/>
      <sz val="11"/>
      <color rgb="FF1A2F5A"/>
      <name val="Calibri"/>
      <charset val="1"/>
    </font>
    <font>
      <sz val="8"/>
      <color rgb="FF595959"/>
      <name val="Calibri"/>
      <charset val="1"/>
    </font>
    <font>
      <b/>
      <sz val="8"/>
      <color rgb="FF595959"/>
      <name val="Calibri"/>
      <charset val="1"/>
    </font>
    <font>
      <sz val="8"/>
      <color rgb="FF1A2F5A"/>
      <name val="Calibri"/>
      <charset val="1"/>
    </font>
    <font>
      <sz val="8"/>
      <color rgb="FFFFFFFF"/>
      <name val="Calibri"/>
      <charset val="1"/>
    </font>
    <font>
      <b/>
      <u/>
      <sz val="10"/>
      <color rgb="FF0000FF"/>
      <name val="Arial"/>
      <family val="2"/>
      <charset val="1"/>
    </font>
    <font>
      <b/>
      <sz val="8"/>
      <name val="Arial"/>
      <family val="2"/>
      <charset val="1"/>
    </font>
    <font>
      <b/>
      <sz val="7"/>
      <name val="Arial"/>
      <family val="2"/>
      <charset val="1"/>
    </font>
    <font>
      <sz val="8"/>
      <name val="Arial"/>
      <family val="2"/>
      <charset val="1"/>
    </font>
    <font>
      <sz val="8"/>
      <color rgb="FFFF0000"/>
      <name val="Arial"/>
      <family val="2"/>
      <charset val="1"/>
    </font>
    <font>
      <b/>
      <u/>
      <sz val="12"/>
      <color rgb="FF0000FF"/>
      <name val="Arial"/>
      <family val="2"/>
      <charset val="1"/>
    </font>
    <font>
      <b/>
      <sz val="10"/>
      <color rgb="FF003366"/>
      <name val="Arial"/>
      <family val="2"/>
      <charset val="1"/>
    </font>
    <font>
      <b/>
      <sz val="9"/>
      <color theme="9" tint="0.79998168889431442"/>
      <name val="Calibri"/>
      <family val="2"/>
    </font>
  </fonts>
  <fills count="31">
    <fill>
      <patternFill patternType="none"/>
    </fill>
    <fill>
      <patternFill patternType="gray125"/>
    </fill>
    <fill>
      <patternFill patternType="solid">
        <fgColor theme="0"/>
        <bgColor rgb="FFF9F9F9"/>
      </patternFill>
    </fill>
    <fill>
      <patternFill patternType="solid">
        <fgColor theme="6" tint="0.39988402966399123"/>
        <bgColor rgb="FFD0CECE"/>
      </patternFill>
    </fill>
    <fill>
      <patternFill patternType="solid">
        <fgColor theme="6" tint="0.79989013336588644"/>
        <bgColor rgb="FFE2EFDA"/>
      </patternFill>
    </fill>
    <fill>
      <patternFill patternType="solid">
        <fgColor rgb="FFE9F2FF"/>
        <bgColor rgb="FFF0F0F0"/>
      </patternFill>
    </fill>
    <fill>
      <patternFill patternType="solid">
        <fgColor rgb="FFFFFF00"/>
        <bgColor rgb="FFFFC000"/>
      </patternFill>
    </fill>
    <fill>
      <patternFill patternType="solid">
        <fgColor theme="8" tint="0.79989013336588644"/>
        <bgColor rgb="FFDBE3F0"/>
      </patternFill>
    </fill>
    <fill>
      <patternFill patternType="solid">
        <fgColor rgb="FFF0F0F0"/>
        <bgColor rgb="FFF2F2F2"/>
      </patternFill>
    </fill>
    <fill>
      <patternFill patternType="solid">
        <fgColor rgb="FFDBE3F0"/>
        <bgColor rgb="FFCEE0E5"/>
      </patternFill>
    </fill>
    <fill>
      <patternFill patternType="solid">
        <fgColor rgb="FFCEE0E5"/>
        <bgColor rgb="FFC6D9F1"/>
      </patternFill>
    </fill>
    <fill>
      <patternFill patternType="solid">
        <fgColor rgb="FFC6EFCE"/>
        <bgColor rgb="FFCEE0E5"/>
      </patternFill>
    </fill>
    <fill>
      <patternFill patternType="solid">
        <fgColor theme="9" tint="0.79989013336588644"/>
        <bgColor rgb="FFFCE4D6"/>
      </patternFill>
    </fill>
    <fill>
      <patternFill patternType="solid">
        <fgColor theme="5" tint="0.59987182226020086"/>
        <bgColor rgb="FFFAC090"/>
      </patternFill>
    </fill>
    <fill>
      <patternFill patternType="solid">
        <fgColor theme="9" tint="0.39988402966399123"/>
        <bgColor rgb="FFE6B9B8"/>
      </patternFill>
    </fill>
    <fill>
      <patternFill patternType="solid">
        <fgColor theme="3" tint="0.79989013336588644"/>
        <bgColor rgb="FFBDD7EE"/>
      </patternFill>
    </fill>
    <fill>
      <patternFill patternType="solid">
        <fgColor theme="5" tint="0.79989013336588644"/>
        <bgColor rgb="FFFCE4D6"/>
      </patternFill>
    </fill>
    <fill>
      <patternFill patternType="solid">
        <fgColor rgb="FF1A2F5A"/>
        <bgColor rgb="FF003366"/>
      </patternFill>
    </fill>
    <fill>
      <patternFill patternType="solid">
        <fgColor rgb="FF2E75B6"/>
        <bgColor rgb="FF4F81BD"/>
      </patternFill>
    </fill>
    <fill>
      <patternFill patternType="solid">
        <fgColor rgb="FF375623"/>
        <bgColor rgb="FF595959"/>
      </patternFill>
    </fill>
    <fill>
      <patternFill patternType="solid">
        <fgColor rgb="FFC55A11"/>
        <bgColor rgb="FFC0504D"/>
      </patternFill>
    </fill>
    <fill>
      <patternFill patternType="solid">
        <fgColor rgb="FFBDD7EE"/>
        <bgColor rgb="FFC6D9F1"/>
      </patternFill>
    </fill>
    <fill>
      <patternFill patternType="solid">
        <fgColor rgb="FFE2EFDA"/>
        <bgColor rgb="FFEBF1DE"/>
      </patternFill>
    </fill>
    <fill>
      <patternFill patternType="solid">
        <fgColor rgb="FFFCE4D6"/>
        <bgColor rgb="FFFDEADA"/>
      </patternFill>
    </fill>
    <fill>
      <patternFill patternType="solid">
        <fgColor rgb="FFF2F2F2"/>
        <bgColor rgb="FFF0F0F0"/>
      </patternFill>
    </fill>
    <fill>
      <patternFill patternType="solid">
        <fgColor rgb="FFFFC000"/>
        <bgColor rgb="FFF4B942"/>
      </patternFill>
    </fill>
    <fill>
      <patternFill patternType="solid">
        <fgColor rgb="FFD0CECE"/>
        <bgColor rgb="FFD9D9D9"/>
      </patternFill>
    </fill>
    <fill>
      <patternFill patternType="solid">
        <fgColor rgb="FF70AD47"/>
        <bgColor rgb="FF9BBB59"/>
      </patternFill>
    </fill>
    <fill>
      <patternFill patternType="solid">
        <fgColor rgb="FF595959"/>
        <bgColor rgb="FF375623"/>
      </patternFill>
    </fill>
    <fill>
      <patternFill patternType="solid">
        <fgColor rgb="FFEBFFEB"/>
        <bgColor rgb="FFF9F9F9"/>
      </patternFill>
    </fill>
    <fill>
      <patternFill patternType="solid">
        <fgColor theme="9" tint="-0.249977111117893"/>
        <bgColor rgb="FFC0504D"/>
      </patternFill>
    </fill>
  </fills>
  <borders count="50">
    <border>
      <left/>
      <right/>
      <top/>
      <bottom/>
      <diagonal/>
    </border>
    <border>
      <left/>
      <right/>
      <top/>
      <bottom style="medium">
        <color auto="1"/>
      </bottom>
      <diagonal/>
    </border>
    <border>
      <left style="thin">
        <color auto="1"/>
      </left>
      <right style="thin">
        <color auto="1"/>
      </right>
      <top style="medium">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thin">
        <color auto="1"/>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style="thin">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bottom/>
      <diagonal/>
    </border>
    <border>
      <left style="medium">
        <color auto="1"/>
      </left>
      <right style="thin">
        <color auto="1"/>
      </right>
      <top style="thin">
        <color auto="1"/>
      </top>
      <bottom style="medium">
        <color auto="1"/>
      </bottom>
      <diagonal/>
    </border>
    <border>
      <left/>
      <right style="thin">
        <color auto="1"/>
      </right>
      <top style="thin">
        <color auto="1"/>
      </top>
      <bottom/>
      <diagonal/>
    </border>
    <border>
      <left style="thin">
        <color auto="1"/>
      </left>
      <right/>
      <top style="medium">
        <color auto="1"/>
      </top>
      <bottom style="thin">
        <color auto="1"/>
      </bottom>
      <diagonal/>
    </border>
    <border>
      <left style="thin">
        <color auto="1"/>
      </left>
      <right style="mediumDashed">
        <color auto="1"/>
      </right>
      <top style="medium">
        <color auto="1"/>
      </top>
      <bottom style="thin">
        <color auto="1"/>
      </bottom>
      <diagonal/>
    </border>
    <border>
      <left/>
      <right/>
      <top style="thin">
        <color auto="1"/>
      </top>
      <bottom style="thin">
        <color auto="1"/>
      </bottom>
      <diagonal/>
    </border>
    <border>
      <left style="thin">
        <color auto="1"/>
      </left>
      <right style="mediumDashed">
        <color auto="1"/>
      </right>
      <top style="thin">
        <color auto="1"/>
      </top>
      <bottom style="thin">
        <color auto="1"/>
      </bottom>
      <diagonal/>
    </border>
    <border>
      <left style="mediumDashed">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mediumDashed">
        <color auto="1"/>
      </left>
      <right style="thin">
        <color auto="1"/>
      </right>
      <top style="thin">
        <color auto="1"/>
      </top>
      <bottom/>
      <diagonal/>
    </border>
    <border>
      <left style="thin">
        <color auto="1"/>
      </left>
      <right style="mediumDashed">
        <color auto="1"/>
      </right>
      <top style="thin">
        <color auto="1"/>
      </top>
      <bottom/>
      <diagonal/>
    </border>
    <border>
      <left style="thin">
        <color auto="1"/>
      </left>
      <right style="mediumDashed">
        <color auto="1"/>
      </right>
      <top style="thin">
        <color auto="1"/>
      </top>
      <bottom style="medium">
        <color auto="1"/>
      </bottom>
      <diagonal/>
    </border>
    <border>
      <left style="thin">
        <color auto="1"/>
      </left>
      <right style="mediumDashed">
        <color auto="1"/>
      </right>
      <top/>
      <bottom style="thin">
        <color auto="1"/>
      </bottom>
      <diagonal/>
    </border>
    <border>
      <left style="mediumDashed">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medium">
        <color auto="1"/>
      </bottom>
      <diagonal/>
    </border>
    <border>
      <left style="mediumDashed">
        <color auto="1"/>
      </left>
      <right style="thin">
        <color auto="1"/>
      </right>
      <top style="thin">
        <color auto="1"/>
      </top>
      <bottom style="medium">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bottom style="thin">
        <color auto="1"/>
      </bottom>
      <diagonal/>
    </border>
    <border>
      <left style="medium">
        <color auto="1"/>
      </left>
      <right style="medium">
        <color auto="1"/>
      </right>
      <top/>
      <bottom style="medium">
        <color auto="1"/>
      </bottom>
      <diagonal/>
    </border>
    <border>
      <left style="thin">
        <color rgb="FFBFBFBF"/>
      </left>
      <right/>
      <top style="thin">
        <color rgb="FFBFBFBF"/>
      </top>
      <bottom style="thin">
        <color rgb="FFBFBFBF"/>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412">
    <xf numFmtId="0" fontId="0" fillId="0" borderId="0" xfId="0"/>
    <xf numFmtId="0" fontId="0" fillId="2" borderId="0" xfId="0" applyFill="1"/>
    <xf numFmtId="0" fontId="0" fillId="2" borderId="0" xfId="0" applyFill="1" applyProtection="1">
      <protection locked="0"/>
    </xf>
    <xf numFmtId="0" fontId="1" fillId="2" borderId="0" xfId="0" applyFont="1" applyFill="1" applyProtection="1">
      <protection locked="0"/>
    </xf>
    <xf numFmtId="0" fontId="3" fillId="2" borderId="3" xfId="0" applyFont="1" applyFill="1" applyBorder="1" applyAlignment="1">
      <alignment horizontal="justify" vertical="top" wrapText="1"/>
    </xf>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49" fontId="5" fillId="2" borderId="4" xfId="0" applyNumberFormat="1" applyFont="1" applyFill="1" applyBorder="1" applyAlignment="1">
      <alignment horizontal="center" vertical="center"/>
    </xf>
    <xf numFmtId="0" fontId="5" fillId="2" borderId="4" xfId="0" applyFont="1" applyFill="1" applyBorder="1" applyAlignment="1">
      <alignment horizontal="center" vertical="center" wrapText="1"/>
    </xf>
    <xf numFmtId="164" fontId="6" fillId="2"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49" fontId="4" fillId="4" borderId="4" xfId="0" applyNumberFormat="1" applyFont="1" applyFill="1" applyBorder="1" applyAlignment="1">
      <alignment horizontal="center" vertical="center"/>
    </xf>
    <xf numFmtId="0" fontId="4" fillId="4" borderId="4" xfId="0" applyFont="1" applyFill="1" applyBorder="1" applyAlignment="1">
      <alignment horizontal="center" vertical="center" wrapText="1"/>
    </xf>
    <xf numFmtId="0" fontId="6" fillId="4" borderId="4" xfId="0" applyFont="1" applyFill="1" applyBorder="1" applyAlignment="1">
      <alignment horizontal="center" vertical="center"/>
    </xf>
    <xf numFmtId="0" fontId="5" fillId="2" borderId="4" xfId="0" applyFont="1" applyFill="1" applyBorder="1" applyAlignment="1">
      <alignment horizontal="left" vertical="center" wrapText="1"/>
    </xf>
    <xf numFmtId="0" fontId="6" fillId="2" borderId="4" xfId="0" applyFont="1" applyFill="1" applyBorder="1" applyAlignment="1">
      <alignment horizontal="center" vertical="center" wrapText="1"/>
    </xf>
    <xf numFmtId="165" fontId="6" fillId="2" borderId="4" xfId="0" applyNumberFormat="1" applyFont="1" applyFill="1" applyBorder="1" applyAlignment="1">
      <alignment horizontal="center" vertical="center" wrapText="1"/>
    </xf>
    <xf numFmtId="0" fontId="4" fillId="4" borderId="4" xfId="0" applyFont="1" applyFill="1" applyBorder="1" applyAlignment="1">
      <alignment horizontal="center" vertical="center"/>
    </xf>
    <xf numFmtId="0" fontId="5" fillId="2" borderId="4" xfId="0" applyFont="1" applyFill="1" applyBorder="1" applyAlignment="1">
      <alignment horizontal="center" vertical="center"/>
    </xf>
    <xf numFmtId="0" fontId="0" fillId="2" borderId="0" xfId="0" applyFill="1" applyAlignment="1">
      <alignment horizontal="left"/>
    </xf>
    <xf numFmtId="0" fontId="0" fillId="2" borderId="0" xfId="0" applyFill="1" applyAlignment="1">
      <alignment vertical="center"/>
    </xf>
    <xf numFmtId="0" fontId="7" fillId="0" borderId="0" xfId="0" applyFont="1" applyProtection="1">
      <protection locked="0"/>
    </xf>
    <xf numFmtId="0" fontId="8" fillId="2" borderId="0" xfId="0" applyFont="1" applyFill="1" applyAlignment="1" applyProtection="1">
      <alignment horizontal="center"/>
      <protection locked="0"/>
    </xf>
    <xf numFmtId="0" fontId="0" fillId="0" borderId="0" xfId="0" applyProtection="1">
      <protection locked="0"/>
    </xf>
    <xf numFmtId="0" fontId="7" fillId="2" borderId="0" xfId="0" applyFont="1" applyFill="1" applyProtection="1">
      <protection locked="0"/>
    </xf>
    <xf numFmtId="0" fontId="9" fillId="2" borderId="0" xfId="0" applyFont="1" applyFill="1" applyAlignment="1" applyProtection="1">
      <alignment horizontal="center"/>
      <protection locked="0"/>
    </xf>
    <xf numFmtId="166" fontId="9" fillId="2" borderId="0" xfId="0" applyNumberFormat="1" applyFont="1" applyFill="1" applyAlignment="1" applyProtection="1">
      <alignment horizontal="center"/>
      <protection locked="0"/>
    </xf>
    <xf numFmtId="0" fontId="10" fillId="2" borderId="0" xfId="0" applyFont="1" applyFill="1" applyProtection="1">
      <protection locked="0"/>
    </xf>
    <xf numFmtId="0" fontId="11" fillId="2" borderId="0" xfId="0" applyFont="1" applyFill="1" applyAlignment="1" applyProtection="1">
      <alignment wrapText="1"/>
      <protection locked="0"/>
    </xf>
    <xf numFmtId="167" fontId="12" fillId="2" borderId="0" xfId="0" applyNumberFormat="1" applyFont="1" applyFill="1" applyProtection="1">
      <protection locked="0"/>
    </xf>
    <xf numFmtId="166" fontId="4" fillId="2" borderId="0" xfId="0" applyNumberFormat="1" applyFont="1" applyFill="1" applyProtection="1">
      <protection locked="0"/>
    </xf>
    <xf numFmtId="0" fontId="12" fillId="2" borderId="0" xfId="0" applyFont="1" applyFill="1" applyProtection="1">
      <protection locked="0"/>
    </xf>
    <xf numFmtId="0" fontId="5" fillId="0" borderId="6" xfId="0" applyFont="1" applyBorder="1" applyAlignment="1" applyProtection="1">
      <alignment horizontal="center" vertical="center"/>
      <protection locked="0"/>
    </xf>
    <xf numFmtId="0" fontId="0" fillId="0" borderId="2" xfId="0" applyBorder="1"/>
    <xf numFmtId="0" fontId="13" fillId="2" borderId="0" xfId="0" applyFont="1" applyFill="1" applyAlignment="1" applyProtection="1">
      <alignment horizontal="center"/>
      <protection locked="0"/>
    </xf>
    <xf numFmtId="0" fontId="5" fillId="0" borderId="8" xfId="0" applyFont="1" applyBorder="1" applyAlignment="1" applyProtection="1">
      <alignment horizontal="center" vertical="center"/>
      <protection locked="0"/>
    </xf>
    <xf numFmtId="0" fontId="0" fillId="0" borderId="4" xfId="0" applyBorder="1"/>
    <xf numFmtId="0" fontId="11" fillId="2" borderId="0" xfId="0" applyFont="1" applyFill="1" applyAlignment="1" applyProtection="1">
      <alignment horizontal="center"/>
      <protection locked="0"/>
    </xf>
    <xf numFmtId="0" fontId="14" fillId="2" borderId="0" xfId="0" applyFont="1" applyFill="1" applyAlignment="1" applyProtection="1">
      <alignment horizontal="center" vertical="center"/>
      <protection locked="0"/>
    </xf>
    <xf numFmtId="0" fontId="15" fillId="2" borderId="0" xfId="0" applyFont="1" applyFill="1" applyAlignment="1" applyProtection="1">
      <alignment horizontal="center"/>
      <protection locked="0"/>
    </xf>
    <xf numFmtId="0" fontId="5" fillId="0" borderId="14" xfId="0" applyFont="1" applyBorder="1" applyAlignment="1" applyProtection="1">
      <alignment horizontal="center" vertical="center"/>
      <protection locked="0"/>
    </xf>
    <xf numFmtId="0" fontId="0" fillId="0" borderId="15" xfId="0" applyBorder="1"/>
    <xf numFmtId="0" fontId="5" fillId="2" borderId="6"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0" fillId="0" borderId="17" xfId="0" applyBorder="1"/>
    <xf numFmtId="0" fontId="13" fillId="2" borderId="18" xfId="0" applyFont="1" applyFill="1" applyBorder="1" applyAlignment="1" applyProtection="1">
      <alignment horizontal="center" vertical="center" textRotation="90"/>
      <protection locked="0"/>
    </xf>
    <xf numFmtId="0" fontId="12" fillId="2" borderId="0" xfId="0" applyFont="1" applyFill="1" applyAlignment="1" applyProtection="1">
      <alignment horizontal="center" vertical="center"/>
      <protection locked="0"/>
    </xf>
    <xf numFmtId="168" fontId="12" fillId="0" borderId="20" xfId="0" applyNumberFormat="1" applyFont="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166" fontId="4" fillId="0" borderId="15" xfId="0" applyNumberFormat="1" applyFont="1" applyBorder="1" applyAlignment="1" applyProtection="1">
      <alignment horizontal="center" vertical="center" wrapText="1"/>
      <protection locked="0"/>
    </xf>
    <xf numFmtId="166" fontId="4" fillId="0" borderId="11" xfId="0" applyNumberFormat="1" applyFont="1" applyBorder="1" applyAlignment="1" applyProtection="1">
      <alignment horizontal="center" vertical="center" wrapText="1"/>
      <protection locked="0"/>
    </xf>
    <xf numFmtId="166" fontId="4" fillId="0" borderId="24" xfId="0" applyNumberFormat="1" applyFont="1" applyBorder="1" applyAlignment="1" applyProtection="1">
      <alignment horizontal="center" vertical="center" wrapText="1"/>
      <protection locked="0"/>
    </xf>
    <xf numFmtId="166" fontId="4" fillId="0" borderId="17" xfId="0" applyNumberFormat="1" applyFont="1" applyBorder="1" applyAlignment="1" applyProtection="1">
      <alignment horizontal="center" vertical="center" wrapText="1"/>
      <protection locked="0"/>
    </xf>
    <xf numFmtId="166" fontId="4" fillId="0" borderId="25" xfId="0" applyNumberFormat="1" applyFont="1" applyBorder="1" applyAlignment="1" applyProtection="1">
      <alignment horizontal="center" vertical="center" wrapText="1"/>
      <protection locked="0"/>
    </xf>
    <xf numFmtId="0" fontId="12" fillId="7" borderId="6" xfId="0" applyFont="1" applyFill="1" applyBorder="1" applyAlignment="1" applyProtection="1">
      <alignment horizontal="center" wrapText="1"/>
      <protection locked="0"/>
    </xf>
    <xf numFmtId="0" fontId="0" fillId="7" borderId="26" xfId="0" applyFill="1" applyBorder="1"/>
    <xf numFmtId="0" fontId="12" fillId="7" borderId="2" xfId="0" applyFont="1" applyFill="1" applyBorder="1" applyAlignment="1" applyProtection="1">
      <alignment horizontal="left" wrapText="1"/>
      <protection locked="0"/>
    </xf>
    <xf numFmtId="169" fontId="4" fillId="7" borderId="2" xfId="0" applyNumberFormat="1" applyFont="1" applyFill="1" applyBorder="1" applyAlignment="1">
      <alignment horizontal="center" wrapText="1"/>
    </xf>
    <xf numFmtId="167" fontId="4" fillId="6" borderId="2" xfId="0" applyNumberFormat="1" applyFont="1" applyFill="1" applyBorder="1" applyAlignment="1" applyProtection="1">
      <alignment vertical="center" wrapText="1"/>
      <protection locked="0"/>
    </xf>
    <xf numFmtId="167" fontId="4" fillId="3" borderId="27" xfId="0" applyNumberFormat="1" applyFont="1" applyFill="1" applyBorder="1" applyAlignment="1" applyProtection="1">
      <alignment horizontal="center" vertical="center" wrapText="1"/>
      <protection locked="0"/>
    </xf>
    <xf numFmtId="167" fontId="4" fillId="3" borderId="2" xfId="0" applyNumberFormat="1" applyFont="1" applyFill="1" applyBorder="1" applyAlignment="1" applyProtection="1">
      <alignment horizontal="center" vertical="center" wrapText="1"/>
      <protection locked="0"/>
    </xf>
    <xf numFmtId="2" fontId="4" fillId="3" borderId="27" xfId="0" applyNumberFormat="1" applyFont="1" applyFill="1" applyBorder="1" applyAlignment="1" applyProtection="1">
      <alignment horizontal="center" vertical="center" wrapText="1"/>
      <protection locked="0"/>
    </xf>
    <xf numFmtId="167" fontId="4" fillId="3" borderId="26" xfId="0" applyNumberFormat="1" applyFont="1" applyFill="1" applyBorder="1" applyAlignment="1" applyProtection="1">
      <alignment horizontal="center" vertical="center" wrapText="1"/>
      <protection locked="0"/>
    </xf>
    <xf numFmtId="2" fontId="4" fillId="3" borderId="2" xfId="0" applyNumberFormat="1" applyFont="1" applyFill="1" applyBorder="1" applyAlignment="1" applyProtection="1">
      <alignment horizontal="center" vertical="center" wrapText="1"/>
      <protection locked="0"/>
    </xf>
    <xf numFmtId="0" fontId="12" fillId="0" borderId="28" xfId="0" applyFont="1" applyBorder="1" applyAlignment="1" applyProtection="1">
      <alignment horizontal="center" wrapText="1"/>
      <protection locked="0"/>
    </xf>
    <xf numFmtId="0" fontId="17" fillId="8" borderId="28" xfId="0" applyFont="1" applyFill="1" applyBorder="1" applyAlignment="1" applyProtection="1">
      <alignment horizontal="left" wrapText="1"/>
      <protection locked="0"/>
    </xf>
    <xf numFmtId="169" fontId="18" fillId="8" borderId="4" xfId="0" applyNumberFormat="1" applyFont="1" applyFill="1" applyBorder="1" applyAlignment="1">
      <alignment horizontal="left" wrapText="1"/>
    </xf>
    <xf numFmtId="167" fontId="5" fillId="8" borderId="4" xfId="0" applyNumberFormat="1" applyFont="1" applyFill="1" applyBorder="1" applyAlignment="1">
      <alignment vertical="center"/>
    </xf>
    <xf numFmtId="167" fontId="5" fillId="8" borderId="29" xfId="0" applyNumberFormat="1" applyFont="1" applyFill="1" applyBorder="1" applyAlignment="1">
      <alignment horizontal="center" vertical="center"/>
    </xf>
    <xf numFmtId="169" fontId="5" fillId="8" borderId="30" xfId="0" applyNumberFormat="1" applyFont="1" applyFill="1" applyBorder="1" applyAlignment="1">
      <alignment horizontal="center" vertical="center"/>
    </xf>
    <xf numFmtId="167" fontId="5" fillId="8" borderId="4" xfId="0" applyNumberFormat="1" applyFont="1" applyFill="1" applyBorder="1" applyAlignment="1">
      <alignment horizontal="center" vertical="center"/>
    </xf>
    <xf numFmtId="169" fontId="5" fillId="8" borderId="31" xfId="0" applyNumberFormat="1" applyFont="1" applyFill="1" applyBorder="1" applyAlignment="1">
      <alignment horizontal="center" vertical="center"/>
    </xf>
    <xf numFmtId="0" fontId="0" fillId="0" borderId="28" xfId="0" applyBorder="1" applyAlignment="1" applyProtection="1">
      <alignment horizontal="center" wrapText="1"/>
      <protection locked="0"/>
    </xf>
    <xf numFmtId="0" fontId="19" fillId="0" borderId="28" xfId="0" applyFont="1" applyBorder="1" applyAlignment="1" applyProtection="1">
      <alignment horizontal="left" wrapText="1"/>
      <protection locked="0"/>
    </xf>
    <xf numFmtId="169" fontId="5" fillId="7" borderId="4" xfId="0" applyNumberFormat="1" applyFont="1" applyFill="1" applyBorder="1" applyAlignment="1">
      <alignment horizontal="center" wrapText="1"/>
    </xf>
    <xf numFmtId="167" fontId="5" fillId="6" borderId="4" xfId="0" applyNumberFormat="1" applyFont="1" applyFill="1" applyBorder="1" applyAlignment="1" applyProtection="1">
      <alignment vertical="center"/>
      <protection locked="0"/>
    </xf>
    <xf numFmtId="167" fontId="5" fillId="3" borderId="29" xfId="0" applyNumberFormat="1" applyFont="1" applyFill="1" applyBorder="1" applyAlignment="1" applyProtection="1">
      <alignment horizontal="center" vertical="center"/>
      <protection locked="0"/>
    </xf>
    <xf numFmtId="169" fontId="5" fillId="7" borderId="30" xfId="0" applyNumberFormat="1" applyFont="1" applyFill="1" applyBorder="1" applyAlignment="1">
      <alignment horizontal="center" wrapText="1"/>
    </xf>
    <xf numFmtId="167" fontId="5" fillId="6" borderId="4" xfId="0" applyNumberFormat="1" applyFont="1" applyFill="1" applyBorder="1" applyAlignment="1" applyProtection="1">
      <alignment horizontal="center" vertical="center"/>
      <protection locked="0"/>
    </xf>
    <xf numFmtId="2" fontId="5" fillId="3" borderId="29" xfId="0" applyNumberFormat="1" applyFont="1" applyFill="1" applyBorder="1" applyAlignment="1" applyProtection="1">
      <alignment horizontal="center" vertical="center"/>
      <protection locked="0"/>
    </xf>
    <xf numFmtId="169" fontId="5" fillId="7" borderId="31" xfId="0" applyNumberFormat="1" applyFont="1" applyFill="1" applyBorder="1" applyAlignment="1">
      <alignment horizontal="center" wrapText="1"/>
    </xf>
    <xf numFmtId="2" fontId="5" fillId="3" borderId="4" xfId="0" applyNumberFormat="1" applyFont="1" applyFill="1" applyBorder="1" applyAlignment="1" applyProtection="1">
      <alignment horizontal="center" vertical="center"/>
      <protection locked="0"/>
    </xf>
    <xf numFmtId="167" fontId="5" fillId="3" borderId="4" xfId="0" applyNumberFormat="1" applyFont="1" applyFill="1" applyBorder="1" applyAlignment="1" applyProtection="1">
      <alignment vertical="center"/>
      <protection locked="0"/>
    </xf>
    <xf numFmtId="167" fontId="5" fillId="3" borderId="4" xfId="0" applyNumberFormat="1" applyFont="1" applyFill="1" applyBorder="1" applyAlignment="1" applyProtection="1">
      <alignment horizontal="center" vertical="center"/>
      <protection locked="0"/>
    </xf>
    <xf numFmtId="0" fontId="0" fillId="0" borderId="8" xfId="0" applyBorder="1" applyAlignment="1" applyProtection="1">
      <alignment horizontal="center" wrapText="1"/>
      <protection locked="0"/>
    </xf>
    <xf numFmtId="0" fontId="19" fillId="0" borderId="28" xfId="0" applyFont="1" applyBorder="1" applyAlignment="1" applyProtection="1">
      <alignment vertical="center" wrapText="1"/>
      <protection locked="0"/>
    </xf>
    <xf numFmtId="0" fontId="19" fillId="0" borderId="31" xfId="0" applyFont="1" applyBorder="1" applyAlignment="1" applyProtection="1">
      <alignment horizontal="left" wrapText="1"/>
      <protection locked="0"/>
    </xf>
    <xf numFmtId="0" fontId="17" fillId="8" borderId="31" xfId="0" applyFont="1" applyFill="1" applyBorder="1" applyAlignment="1" applyProtection="1">
      <alignment horizontal="left" wrapText="1"/>
      <protection locked="0"/>
    </xf>
    <xf numFmtId="169" fontId="18" fillId="8" borderId="4" xfId="0" applyNumberFormat="1" applyFont="1" applyFill="1" applyBorder="1" applyAlignment="1">
      <alignment horizontal="center" wrapText="1"/>
    </xf>
    <xf numFmtId="2" fontId="5" fillId="8" borderId="29" xfId="0" applyNumberFormat="1" applyFont="1" applyFill="1" applyBorder="1" applyAlignment="1">
      <alignment horizontal="center" vertical="center"/>
    </xf>
    <xf numFmtId="169" fontId="5" fillId="8" borderId="28" xfId="0" applyNumberFormat="1" applyFont="1" applyFill="1" applyBorder="1" applyAlignment="1">
      <alignment horizontal="center" vertical="center"/>
    </xf>
    <xf numFmtId="167" fontId="5" fillId="8" borderId="32" xfId="0" applyNumberFormat="1" applyFont="1" applyFill="1" applyBorder="1" applyAlignment="1">
      <alignment horizontal="center" vertical="center"/>
    </xf>
    <xf numFmtId="2" fontId="5" fillId="8" borderId="4" xfId="0" applyNumberFormat="1" applyFont="1" applyFill="1" applyBorder="1" applyAlignment="1">
      <alignment horizontal="center" vertical="center"/>
    </xf>
    <xf numFmtId="0" fontId="4" fillId="0" borderId="4" xfId="0" applyFont="1" applyBorder="1" applyProtection="1">
      <protection locked="0"/>
    </xf>
    <xf numFmtId="0" fontId="20" fillId="0" borderId="23" xfId="0" applyFont="1" applyBorder="1" applyProtection="1">
      <protection locked="0"/>
    </xf>
    <xf numFmtId="169" fontId="4" fillId="7" borderId="4" xfId="0" applyNumberFormat="1" applyFont="1" applyFill="1" applyBorder="1" applyAlignment="1">
      <alignment horizontal="center" wrapText="1"/>
    </xf>
    <xf numFmtId="167" fontId="4" fillId="3" borderId="4" xfId="0" applyNumberFormat="1" applyFont="1" applyFill="1" applyBorder="1" applyAlignment="1">
      <alignment horizontal="center" vertical="center"/>
    </xf>
    <xf numFmtId="169" fontId="4" fillId="7" borderId="30" xfId="0" applyNumberFormat="1" applyFont="1" applyFill="1" applyBorder="1" applyAlignment="1">
      <alignment horizontal="center" wrapText="1"/>
    </xf>
    <xf numFmtId="1" fontId="5" fillId="8" borderId="29" xfId="0" applyNumberFormat="1" applyFont="1" applyFill="1" applyBorder="1" applyAlignment="1">
      <alignment horizontal="center" vertical="center"/>
    </xf>
    <xf numFmtId="169" fontId="4" fillId="7" borderId="31" xfId="0" applyNumberFormat="1" applyFont="1" applyFill="1" applyBorder="1" applyAlignment="1">
      <alignment horizontal="center" wrapText="1"/>
    </xf>
    <xf numFmtId="1" fontId="5" fillId="8" borderId="4" xfId="0" applyNumberFormat="1" applyFont="1" applyFill="1" applyBorder="1" applyAlignment="1">
      <alignment horizontal="center" vertical="center"/>
    </xf>
    <xf numFmtId="0" fontId="12" fillId="5" borderId="28" xfId="0" applyFont="1" applyFill="1" applyBorder="1" applyAlignment="1" applyProtection="1">
      <alignment horizontal="center" wrapText="1"/>
      <protection locked="0"/>
    </xf>
    <xf numFmtId="0" fontId="0" fillId="7" borderId="4" xfId="0" applyFill="1" applyBorder="1"/>
    <xf numFmtId="0" fontId="12" fillId="7" borderId="31" xfId="0" applyFont="1" applyFill="1" applyBorder="1" applyAlignment="1" applyProtection="1">
      <alignment horizontal="left" wrapText="1"/>
      <protection locked="0"/>
    </xf>
    <xf numFmtId="167" fontId="4" fillId="3" borderId="4" xfId="0" applyNumberFormat="1" applyFont="1" applyFill="1" applyBorder="1" applyAlignment="1">
      <alignment horizontal="center" vertical="center" wrapText="1"/>
    </xf>
    <xf numFmtId="167" fontId="4" fillId="3" borderId="29" xfId="0" applyNumberFormat="1" applyFont="1" applyFill="1" applyBorder="1" applyAlignment="1">
      <alignment horizontal="center" vertical="center" wrapText="1"/>
    </xf>
    <xf numFmtId="0" fontId="12" fillId="7" borderId="28" xfId="0" applyFont="1" applyFill="1" applyBorder="1" applyAlignment="1" applyProtection="1">
      <alignment horizontal="center" wrapText="1"/>
      <protection locked="0"/>
    </xf>
    <xf numFmtId="169" fontId="21" fillId="9" borderId="30" xfId="0" applyNumberFormat="1" applyFont="1" applyFill="1" applyBorder="1" applyAlignment="1">
      <alignment horizontal="center" vertical="center" wrapText="1"/>
    </xf>
    <xf numFmtId="167" fontId="21" fillId="9" borderId="4" xfId="0" applyNumberFormat="1" applyFont="1" applyFill="1" applyBorder="1" applyAlignment="1">
      <alignment horizontal="center" vertical="center" wrapText="1"/>
    </xf>
    <xf numFmtId="167" fontId="4" fillId="9" borderId="29" xfId="0" applyNumberFormat="1" applyFont="1" applyFill="1" applyBorder="1" applyAlignment="1">
      <alignment horizontal="center" vertical="center" wrapText="1"/>
    </xf>
    <xf numFmtId="169" fontId="4" fillId="9" borderId="31" xfId="0" applyNumberFormat="1" applyFont="1" applyFill="1" applyBorder="1" applyAlignment="1">
      <alignment horizontal="center" vertical="center" wrapText="1"/>
    </xf>
    <xf numFmtId="167" fontId="4" fillId="9" borderId="4" xfId="0" applyNumberFormat="1" applyFont="1" applyFill="1" applyBorder="1" applyAlignment="1">
      <alignment horizontal="center" vertical="center" wrapText="1"/>
    </xf>
    <xf numFmtId="0" fontId="12" fillId="5" borderId="33" xfId="0" applyFont="1" applyFill="1" applyBorder="1" applyAlignment="1" applyProtection="1">
      <alignment horizontal="center" wrapText="1"/>
      <protection locked="0"/>
    </xf>
    <xf numFmtId="0" fontId="0" fillId="7" borderId="15" xfId="0" applyFill="1" applyBorder="1"/>
    <xf numFmtId="0" fontId="12" fillId="7" borderId="25" xfId="0" applyFont="1" applyFill="1" applyBorder="1" applyAlignment="1" applyProtection="1">
      <alignment horizontal="left" wrapText="1"/>
      <protection locked="0"/>
    </xf>
    <xf numFmtId="169" fontId="4" fillId="7" borderId="15" xfId="0" applyNumberFormat="1" applyFont="1" applyFill="1" applyBorder="1" applyAlignment="1">
      <alignment horizontal="center" wrapText="1"/>
    </xf>
    <xf numFmtId="169" fontId="21" fillId="9" borderId="34" xfId="0" applyNumberFormat="1" applyFont="1" applyFill="1" applyBorder="1" applyAlignment="1">
      <alignment horizontal="center" vertical="center" wrapText="1"/>
    </xf>
    <xf numFmtId="167" fontId="21" fillId="9" borderId="15" xfId="0" applyNumberFormat="1" applyFont="1" applyFill="1" applyBorder="1" applyAlignment="1">
      <alignment horizontal="center" vertical="center" wrapText="1"/>
    </xf>
    <xf numFmtId="167" fontId="4" fillId="9" borderId="35" xfId="0" applyNumberFormat="1" applyFont="1" applyFill="1" applyBorder="1" applyAlignment="1">
      <alignment horizontal="center" vertical="center" wrapText="1"/>
    </xf>
    <xf numFmtId="169" fontId="4" fillId="9" borderId="25" xfId="0" applyNumberFormat="1" applyFont="1" applyFill="1" applyBorder="1" applyAlignment="1">
      <alignment horizontal="center" vertical="center" wrapText="1"/>
    </xf>
    <xf numFmtId="0" fontId="0" fillId="0" borderId="6" xfId="0" applyBorder="1" applyAlignment="1" applyProtection="1">
      <alignment horizontal="center" wrapText="1"/>
      <protection locked="0"/>
    </xf>
    <xf numFmtId="0" fontId="0" fillId="0" borderId="26" xfId="0" applyBorder="1"/>
    <xf numFmtId="0" fontId="19" fillId="0" borderId="22" xfId="0" applyFont="1" applyBorder="1" applyAlignment="1" applyProtection="1">
      <alignment horizontal="left" wrapText="1"/>
      <protection locked="0"/>
    </xf>
    <xf numFmtId="167" fontId="5" fillId="6" borderId="2" xfId="0" applyNumberFormat="1" applyFont="1" applyFill="1" applyBorder="1" applyAlignment="1" applyProtection="1">
      <alignment horizontal="center" vertical="center"/>
      <protection locked="0"/>
    </xf>
    <xf numFmtId="167" fontId="5" fillId="3" borderId="27" xfId="0" applyNumberFormat="1" applyFont="1" applyFill="1" applyBorder="1" applyAlignment="1" applyProtection="1">
      <alignment horizontal="center" vertical="center"/>
      <protection locked="0"/>
    </xf>
    <xf numFmtId="2" fontId="5" fillId="3" borderId="27" xfId="0" applyNumberFormat="1" applyFont="1" applyFill="1" applyBorder="1" applyAlignment="1" applyProtection="1">
      <alignment horizontal="center" vertical="center"/>
      <protection locked="0"/>
    </xf>
    <xf numFmtId="167" fontId="5" fillId="6" borderId="26" xfId="0" applyNumberFormat="1" applyFont="1" applyFill="1" applyBorder="1" applyAlignment="1" applyProtection="1">
      <alignment horizontal="center" vertical="center"/>
      <protection locked="0"/>
    </xf>
    <xf numFmtId="2" fontId="5" fillId="3" borderId="2" xfId="0" applyNumberFormat="1" applyFont="1" applyFill="1" applyBorder="1" applyAlignment="1" applyProtection="1">
      <alignment horizontal="center" vertical="center"/>
      <protection locked="0"/>
    </xf>
    <xf numFmtId="167" fontId="4" fillId="7" borderId="4" xfId="0" applyNumberFormat="1" applyFont="1" applyFill="1" applyBorder="1" applyAlignment="1">
      <alignment horizontal="center" vertical="center" wrapText="1"/>
    </xf>
    <xf numFmtId="167" fontId="4" fillId="7" borderId="29" xfId="0" applyNumberFormat="1" applyFont="1" applyFill="1" applyBorder="1" applyAlignment="1">
      <alignment horizontal="center" vertical="center" wrapText="1"/>
    </xf>
    <xf numFmtId="167" fontId="21" fillId="9" borderId="4" xfId="0" applyNumberFormat="1" applyFont="1" applyFill="1" applyBorder="1" applyAlignment="1" applyProtection="1">
      <alignment horizontal="center" vertical="center" wrapText="1"/>
      <protection locked="0"/>
    </xf>
    <xf numFmtId="169" fontId="4" fillId="7" borderId="30" xfId="0" applyNumberFormat="1" applyFont="1" applyFill="1" applyBorder="1" applyAlignment="1">
      <alignment horizontal="center" vertical="center" wrapText="1"/>
    </xf>
    <xf numFmtId="2" fontId="4" fillId="7" borderId="29" xfId="0" applyNumberFormat="1" applyFont="1" applyFill="1" applyBorder="1" applyAlignment="1">
      <alignment horizontal="center" vertical="center"/>
    </xf>
    <xf numFmtId="2" fontId="4" fillId="7" borderId="4" xfId="0" applyNumberFormat="1" applyFont="1" applyFill="1" applyBorder="1" applyAlignment="1">
      <alignment horizontal="center" vertical="center"/>
    </xf>
    <xf numFmtId="169" fontId="5" fillId="7" borderId="30" xfId="0" applyNumberFormat="1" applyFont="1" applyFill="1" applyBorder="1" applyAlignment="1">
      <alignment horizontal="center" vertical="center" wrapText="1"/>
    </xf>
    <xf numFmtId="167" fontId="5" fillId="6" borderId="32" xfId="0" applyNumberFormat="1" applyFont="1" applyFill="1" applyBorder="1" applyAlignment="1" applyProtection="1">
      <alignment horizontal="center" vertical="center"/>
      <protection locked="0"/>
    </xf>
    <xf numFmtId="169" fontId="4" fillId="9" borderId="30" xfId="0" applyNumberFormat="1" applyFont="1" applyFill="1" applyBorder="1" applyAlignment="1">
      <alignment horizontal="center" vertical="center" wrapText="1"/>
    </xf>
    <xf numFmtId="0" fontId="12" fillId="7" borderId="33" xfId="0" applyFont="1" applyFill="1" applyBorder="1" applyAlignment="1" applyProtection="1">
      <alignment horizontal="center" wrapText="1"/>
      <protection locked="0"/>
    </xf>
    <xf numFmtId="166" fontId="4" fillId="7" borderId="4" xfId="0" applyNumberFormat="1" applyFont="1" applyFill="1" applyBorder="1" applyAlignment="1">
      <alignment horizontal="center" vertical="center" wrapText="1"/>
    </xf>
    <xf numFmtId="167" fontId="4" fillId="7" borderId="32" xfId="0" applyNumberFormat="1" applyFont="1" applyFill="1" applyBorder="1" applyAlignment="1">
      <alignment horizontal="center" vertical="center"/>
    </xf>
    <xf numFmtId="169" fontId="17" fillId="8" borderId="4" xfId="0" applyNumberFormat="1" applyFont="1" applyFill="1" applyBorder="1" applyAlignment="1">
      <alignment horizontal="left" wrapText="1"/>
    </xf>
    <xf numFmtId="167" fontId="4" fillId="7" borderId="4" xfId="0" applyNumberFormat="1" applyFont="1" applyFill="1" applyBorder="1" applyAlignment="1">
      <alignment horizontal="center" vertical="center"/>
    </xf>
    <xf numFmtId="167" fontId="4" fillId="7" borderId="15" xfId="0" applyNumberFormat="1" applyFont="1" applyFill="1" applyBorder="1" applyAlignment="1">
      <alignment horizontal="center" vertical="center"/>
    </xf>
    <xf numFmtId="167" fontId="4" fillId="7" borderId="35" xfId="0" applyNumberFormat="1" applyFont="1" applyFill="1" applyBorder="1" applyAlignment="1">
      <alignment horizontal="center" vertical="center"/>
    </xf>
    <xf numFmtId="169" fontId="4" fillId="10" borderId="30" xfId="0" applyNumberFormat="1" applyFont="1" applyFill="1" applyBorder="1" applyAlignment="1">
      <alignment horizontal="center" vertical="center" wrapText="1"/>
    </xf>
    <xf numFmtId="169" fontId="4" fillId="10" borderId="31" xfId="0" applyNumberFormat="1" applyFont="1" applyFill="1" applyBorder="1" applyAlignment="1">
      <alignment horizontal="center" vertical="center" wrapText="1"/>
    </xf>
    <xf numFmtId="0" fontId="0" fillId="7" borderId="17" xfId="0" applyFill="1" applyBorder="1"/>
    <xf numFmtId="167" fontId="4" fillId="7" borderId="36" xfId="0" applyNumberFormat="1" applyFont="1" applyFill="1" applyBorder="1" applyAlignment="1">
      <alignment horizontal="center" vertical="center"/>
    </xf>
    <xf numFmtId="167" fontId="4" fillId="7" borderId="17" xfId="0" applyNumberFormat="1" applyFont="1" applyFill="1" applyBorder="1" applyAlignment="1">
      <alignment horizontal="center" vertical="center"/>
    </xf>
    <xf numFmtId="2" fontId="4" fillId="7" borderId="36" xfId="0" applyNumberFormat="1" applyFont="1" applyFill="1" applyBorder="1" applyAlignment="1">
      <alignment horizontal="center" vertical="center"/>
    </xf>
    <xf numFmtId="0" fontId="0" fillId="0" borderId="2" xfId="0" applyBorder="1" applyAlignment="1" applyProtection="1">
      <alignment horizontal="center" wrapText="1"/>
      <protection locked="0"/>
    </xf>
    <xf numFmtId="169" fontId="5" fillId="7" borderId="2" xfId="0" applyNumberFormat="1" applyFont="1" applyFill="1" applyBorder="1" applyAlignment="1">
      <alignment horizontal="center" wrapText="1"/>
    </xf>
    <xf numFmtId="167" fontId="5" fillId="3" borderId="37" xfId="0" applyNumberFormat="1" applyFont="1" applyFill="1" applyBorder="1" applyAlignment="1" applyProtection="1">
      <alignment horizontal="center" vertical="center"/>
      <protection locked="0"/>
    </xf>
    <xf numFmtId="169" fontId="5" fillId="7" borderId="38" xfId="0" applyNumberFormat="1" applyFont="1" applyFill="1" applyBorder="1" applyAlignment="1">
      <alignment horizontal="center" wrapText="1"/>
    </xf>
    <xf numFmtId="167" fontId="5" fillId="6" borderId="39" xfId="0" applyNumberFormat="1" applyFont="1" applyFill="1" applyBorder="1" applyAlignment="1" applyProtection="1">
      <alignment horizontal="center" vertical="center"/>
      <protection locked="0"/>
    </xf>
    <xf numFmtId="2" fontId="5" fillId="3" borderId="37" xfId="0" applyNumberFormat="1" applyFont="1" applyFill="1" applyBorder="1" applyAlignment="1" applyProtection="1">
      <alignment horizontal="center" vertical="center"/>
      <protection locked="0"/>
    </xf>
    <xf numFmtId="169" fontId="5" fillId="7" borderId="22" xfId="0" applyNumberFormat="1" applyFont="1" applyFill="1" applyBorder="1" applyAlignment="1">
      <alignment horizontal="center" wrapText="1"/>
    </xf>
    <xf numFmtId="167" fontId="5" fillId="6" borderId="40" xfId="0" applyNumberFormat="1" applyFont="1" applyFill="1" applyBorder="1" applyAlignment="1" applyProtection="1">
      <alignment horizontal="center" vertical="center"/>
      <protection locked="0"/>
    </xf>
    <xf numFmtId="2" fontId="5" fillId="3" borderId="39" xfId="0" applyNumberFormat="1" applyFont="1" applyFill="1" applyBorder="1" applyAlignment="1" applyProtection="1">
      <alignment horizontal="center" vertical="center"/>
      <protection locked="0"/>
    </xf>
    <xf numFmtId="0" fontId="0" fillId="0" borderId="4" xfId="0" applyBorder="1" applyAlignment="1" applyProtection="1">
      <alignment horizontal="center" wrapText="1"/>
      <protection locked="0"/>
    </xf>
    <xf numFmtId="0" fontId="12" fillId="5" borderId="4" xfId="0" applyFont="1" applyFill="1" applyBorder="1" applyAlignment="1" applyProtection="1">
      <alignment horizontal="center" wrapText="1"/>
      <protection locked="0"/>
    </xf>
    <xf numFmtId="167" fontId="4" fillId="5" borderId="4" xfId="0" applyNumberFormat="1" applyFont="1" applyFill="1" applyBorder="1" applyAlignment="1">
      <alignment horizontal="center" vertical="center" wrapText="1"/>
    </xf>
    <xf numFmtId="167" fontId="4" fillId="5" borderId="29" xfId="0" applyNumberFormat="1" applyFont="1" applyFill="1" applyBorder="1" applyAlignment="1">
      <alignment horizontal="center" vertical="center" wrapText="1"/>
    </xf>
    <xf numFmtId="0" fontId="0" fillId="0" borderId="4" xfId="0" applyBorder="1" applyProtection="1">
      <protection locked="0"/>
    </xf>
    <xf numFmtId="167" fontId="22" fillId="8" borderId="4" xfId="0" applyNumberFormat="1" applyFont="1" applyFill="1" applyBorder="1" applyAlignment="1">
      <alignment horizontal="center" vertical="center" wrapText="1"/>
    </xf>
    <xf numFmtId="0" fontId="23" fillId="0" borderId="4" xfId="0" applyFont="1" applyBorder="1" applyProtection="1">
      <protection locked="0"/>
    </xf>
    <xf numFmtId="0" fontId="12" fillId="5" borderId="17" xfId="0" applyFont="1" applyFill="1" applyBorder="1" applyAlignment="1" applyProtection="1">
      <alignment horizontal="center" wrapText="1"/>
      <protection locked="0"/>
    </xf>
    <xf numFmtId="0" fontId="12" fillId="5" borderId="41" xfId="0" applyFont="1" applyFill="1" applyBorder="1" applyAlignment="1" applyProtection="1">
      <alignment horizontal="left" wrapText="1"/>
      <protection locked="0"/>
    </xf>
    <xf numFmtId="169" fontId="4" fillId="7" borderId="17" xfId="0" applyNumberFormat="1" applyFont="1" applyFill="1" applyBorder="1" applyAlignment="1">
      <alignment horizontal="center" wrapText="1"/>
    </xf>
    <xf numFmtId="167" fontId="4" fillId="7" borderId="17" xfId="0" applyNumberFormat="1" applyFont="1" applyFill="1" applyBorder="1" applyAlignment="1">
      <alignment horizontal="center" vertical="center" wrapText="1"/>
    </xf>
    <xf numFmtId="167" fontId="4" fillId="7" borderId="36" xfId="0" applyNumberFormat="1" applyFont="1" applyFill="1" applyBorder="1" applyAlignment="1">
      <alignment horizontal="center" vertical="center" wrapText="1"/>
    </xf>
    <xf numFmtId="169" fontId="4" fillId="7" borderId="42" xfId="0" applyNumberFormat="1" applyFont="1" applyFill="1" applyBorder="1" applyAlignment="1">
      <alignment horizontal="center" wrapText="1"/>
    </xf>
    <xf numFmtId="169" fontId="4" fillId="7" borderId="41" xfId="0" applyNumberFormat="1" applyFont="1" applyFill="1" applyBorder="1" applyAlignment="1">
      <alignment horizontal="center" wrapText="1"/>
    </xf>
    <xf numFmtId="0" fontId="9" fillId="0" borderId="0" xfId="0" applyFont="1" applyAlignment="1" applyProtection="1">
      <alignment horizontal="center"/>
      <protection locked="0"/>
    </xf>
    <xf numFmtId="166" fontId="9" fillId="0" borderId="0" xfId="0" applyNumberFormat="1" applyFont="1" applyAlignment="1" applyProtection="1">
      <alignment horizontal="center"/>
      <protection locked="0"/>
    </xf>
    <xf numFmtId="0" fontId="11" fillId="0" borderId="0" xfId="0" applyFont="1" applyAlignment="1" applyProtection="1">
      <alignment wrapText="1"/>
      <protection locked="0"/>
    </xf>
    <xf numFmtId="167" fontId="12" fillId="0" borderId="0" xfId="0" applyNumberFormat="1" applyFont="1" applyProtection="1">
      <protection locked="0"/>
    </xf>
    <xf numFmtId="166" fontId="4" fillId="0" borderId="0" xfId="0" applyNumberFormat="1" applyFont="1" applyProtection="1">
      <protection locked="0"/>
    </xf>
    <xf numFmtId="0" fontId="12" fillId="0" borderId="0" xfId="0" applyFont="1" applyProtection="1">
      <protection locked="0"/>
    </xf>
    <xf numFmtId="0" fontId="24" fillId="0" borderId="0" xfId="0" applyFont="1" applyProtection="1">
      <protection locked="0"/>
    </xf>
    <xf numFmtId="9" fontId="12" fillId="0" borderId="0" xfId="0" applyNumberFormat="1" applyFont="1" applyProtection="1">
      <protection locked="0"/>
    </xf>
    <xf numFmtId="0" fontId="25" fillId="0" borderId="0" xfId="0" applyFont="1" applyProtection="1">
      <protection locked="0"/>
    </xf>
    <xf numFmtId="0" fontId="26" fillId="2" borderId="0" xfId="0" applyFont="1" applyFill="1" applyProtection="1">
      <protection locked="0"/>
    </xf>
    <xf numFmtId="0" fontId="4" fillId="0" borderId="0" xfId="0" applyFont="1" applyAlignment="1">
      <alignment horizontal="center" vertical="center" wrapText="1"/>
    </xf>
    <xf numFmtId="0" fontId="28" fillId="11" borderId="4" xfId="0" applyFont="1" applyFill="1" applyBorder="1" applyAlignment="1">
      <alignment horizontal="center" vertical="center" wrapText="1"/>
    </xf>
    <xf numFmtId="0" fontId="29" fillId="12" borderId="4" xfId="0" applyFont="1" applyFill="1" applyBorder="1" applyAlignment="1">
      <alignment horizontal="center" vertical="center" wrapText="1"/>
    </xf>
    <xf numFmtId="0" fontId="29" fillId="13" borderId="4" xfId="0" applyFont="1" applyFill="1" applyBorder="1" applyAlignment="1">
      <alignment horizontal="center" vertical="center" wrapText="1"/>
    </xf>
    <xf numFmtId="170" fontId="0" fillId="0" borderId="0" xfId="0" applyNumberFormat="1" applyAlignment="1">
      <alignment wrapText="1"/>
    </xf>
    <xf numFmtId="0" fontId="0" fillId="0" borderId="0" xfId="0" applyAlignment="1">
      <alignment wrapText="1"/>
    </xf>
    <xf numFmtId="0" fontId="5" fillId="0" borderId="4" xfId="0" applyFont="1" applyBorder="1" applyAlignment="1">
      <alignment horizontal="center" vertical="center" wrapText="1"/>
    </xf>
    <xf numFmtId="3" fontId="0" fillId="0" borderId="4" xfId="0" applyNumberFormat="1" applyBorder="1" applyAlignment="1">
      <alignment horizontal="center" vertical="center" wrapText="1"/>
    </xf>
    <xf numFmtId="0" fontId="0" fillId="0" borderId="0" xfId="0" applyAlignment="1">
      <alignment horizontal="center" vertical="center" wrapText="1"/>
    </xf>
    <xf numFmtId="0" fontId="4" fillId="0" borderId="4" xfId="0" applyFont="1" applyBorder="1" applyAlignment="1">
      <alignment vertical="center" wrapText="1"/>
    </xf>
    <xf numFmtId="171" fontId="4" fillId="0" borderId="4" xfId="0" applyNumberFormat="1" applyFont="1" applyBorder="1" applyAlignment="1">
      <alignment vertical="center" wrapText="1"/>
    </xf>
    <xf numFmtId="0" fontId="4" fillId="0" borderId="0" xfId="0" applyFont="1" applyAlignment="1">
      <alignment vertical="center" wrapText="1"/>
    </xf>
    <xf numFmtId="0" fontId="5" fillId="0" borderId="4" xfId="0" applyFont="1" applyBorder="1" applyAlignment="1">
      <alignment vertical="center" wrapText="1"/>
    </xf>
    <xf numFmtId="171" fontId="5" fillId="0" borderId="4" xfId="0" applyNumberFormat="1" applyFont="1" applyBorder="1" applyAlignment="1">
      <alignment horizontal="right" vertical="center" wrapText="1"/>
    </xf>
    <xf numFmtId="0" fontId="5" fillId="0" borderId="15" xfId="0" applyFont="1" applyBorder="1" applyAlignment="1">
      <alignment vertical="center" wrapText="1"/>
    </xf>
    <xf numFmtId="0" fontId="5" fillId="0" borderId="0" xfId="0" applyFont="1"/>
    <xf numFmtId="0" fontId="0" fillId="0" borderId="0" xfId="0" applyAlignment="1">
      <alignment vertical="center" wrapText="1"/>
    </xf>
    <xf numFmtId="170" fontId="5" fillId="0" borderId="4" xfId="0" applyNumberFormat="1" applyFont="1" applyBorder="1" applyAlignment="1">
      <alignment horizontal="right" vertical="center" wrapText="1"/>
    </xf>
    <xf numFmtId="0" fontId="5" fillId="0" borderId="4" xfId="0" applyFont="1" applyBorder="1"/>
    <xf numFmtId="0" fontId="4" fillId="4" borderId="4" xfId="0" applyFont="1" applyFill="1" applyBorder="1" applyAlignment="1">
      <alignment vertical="center" wrapText="1"/>
    </xf>
    <xf numFmtId="171" fontId="4" fillId="4" borderId="4" xfId="0" applyNumberFormat="1" applyFont="1" applyFill="1" applyBorder="1" applyAlignment="1">
      <alignment vertical="center" wrapText="1"/>
    </xf>
    <xf numFmtId="170" fontId="5" fillId="0" borderId="4" xfId="0" applyNumberFormat="1" applyFont="1" applyBorder="1" applyAlignment="1">
      <alignment horizontal="center" vertical="center" wrapText="1"/>
    </xf>
    <xf numFmtId="170" fontId="5" fillId="0" borderId="0" xfId="0" applyNumberFormat="1" applyFont="1" applyAlignment="1">
      <alignment horizontal="center" vertical="center" wrapText="1"/>
    </xf>
    <xf numFmtId="0" fontId="0" fillId="0" borderId="4" xfId="0" applyBorder="1" applyAlignment="1">
      <alignment horizontal="center" vertical="center" wrapText="1"/>
    </xf>
    <xf numFmtId="0" fontId="5" fillId="0" borderId="0" xfId="0" applyFont="1" applyAlignment="1">
      <alignment horizontal="center" vertical="center" wrapText="1"/>
    </xf>
    <xf numFmtId="171" fontId="5" fillId="4" borderId="4" xfId="0" applyNumberFormat="1" applyFont="1" applyFill="1" applyBorder="1" applyAlignment="1">
      <alignment horizontal="right" vertical="center" wrapText="1"/>
    </xf>
    <xf numFmtId="0" fontId="5" fillId="0" borderId="4" xfId="0" applyFont="1" applyBorder="1" applyAlignment="1">
      <alignment wrapText="1"/>
    </xf>
    <xf numFmtId="171" fontId="0" fillId="0" borderId="4" xfId="0" applyNumberFormat="1" applyBorder="1" applyAlignment="1">
      <alignment horizontal="right" vertical="center" wrapText="1"/>
    </xf>
    <xf numFmtId="172" fontId="5" fillId="0" borderId="0" xfId="0" applyNumberFormat="1" applyFont="1" applyAlignment="1">
      <alignment horizontal="right" vertical="center" wrapText="1"/>
    </xf>
    <xf numFmtId="0" fontId="4" fillId="4" borderId="43" xfId="0" applyFont="1" applyFill="1" applyBorder="1" applyAlignment="1">
      <alignment vertical="center" wrapText="1"/>
    </xf>
    <xf numFmtId="0" fontId="4" fillId="4" borderId="25" xfId="0" applyFont="1" applyFill="1" applyBorder="1" applyAlignment="1">
      <alignment vertical="center" wrapText="1"/>
    </xf>
    <xf numFmtId="171" fontId="5" fillId="4" borderId="15" xfId="0" applyNumberFormat="1" applyFont="1" applyFill="1" applyBorder="1" applyAlignment="1">
      <alignment horizontal="right" vertical="center" wrapText="1"/>
    </xf>
    <xf numFmtId="0" fontId="4" fillId="4" borderId="18" xfId="0" applyFont="1" applyFill="1" applyBorder="1" applyAlignment="1">
      <alignment vertical="center" wrapText="1"/>
    </xf>
    <xf numFmtId="0" fontId="4" fillId="4" borderId="23" xfId="0" applyFont="1" applyFill="1" applyBorder="1" applyAlignment="1">
      <alignment vertical="center" wrapText="1"/>
    </xf>
    <xf numFmtId="171" fontId="5" fillId="4" borderId="44" xfId="0" applyNumberFormat="1" applyFont="1" applyFill="1" applyBorder="1" applyAlignment="1">
      <alignment horizontal="right" vertical="center" wrapText="1"/>
    </xf>
    <xf numFmtId="0" fontId="4" fillId="4" borderId="40" xfId="0" applyFont="1" applyFill="1" applyBorder="1" applyAlignment="1">
      <alignment vertical="center" wrapText="1"/>
    </xf>
    <xf numFmtId="0" fontId="4" fillId="4" borderId="45" xfId="0" applyFont="1" applyFill="1" applyBorder="1" applyAlignment="1">
      <alignment vertical="center" wrapText="1"/>
    </xf>
    <xf numFmtId="171" fontId="5" fillId="4" borderId="39" xfId="0" applyNumberFormat="1" applyFont="1" applyFill="1" applyBorder="1" applyAlignment="1">
      <alignment horizontal="right" vertical="center" wrapText="1"/>
    </xf>
    <xf numFmtId="172" fontId="0" fillId="0" borderId="0" xfId="0" applyNumberFormat="1" applyAlignment="1">
      <alignment wrapText="1"/>
    </xf>
    <xf numFmtId="170" fontId="0" fillId="0" borderId="4" xfId="0" applyNumberFormat="1" applyBorder="1" applyAlignment="1">
      <alignment horizontal="center" vertical="center" wrapText="1"/>
    </xf>
    <xf numFmtId="170" fontId="0" fillId="0" borderId="0" xfId="0" applyNumberFormat="1" applyAlignment="1">
      <alignment horizontal="center" vertical="center" wrapText="1"/>
    </xf>
    <xf numFmtId="170" fontId="0" fillId="0" borderId="4" xfId="0" applyNumberFormat="1" applyBorder="1" applyAlignment="1">
      <alignment vertical="center" wrapText="1"/>
    </xf>
    <xf numFmtId="170" fontId="0" fillId="0" borderId="0" xfId="0" applyNumberFormat="1" applyAlignment="1">
      <alignment vertical="center" wrapText="1"/>
    </xf>
    <xf numFmtId="165" fontId="0" fillId="0" borderId="0" xfId="0" applyNumberFormat="1"/>
    <xf numFmtId="0" fontId="35" fillId="18" borderId="49" xfId="0" applyFont="1" applyFill="1" applyBorder="1" applyAlignment="1">
      <alignment horizontal="center" vertical="center"/>
    </xf>
    <xf numFmtId="173" fontId="43" fillId="25" borderId="49" xfId="0" applyNumberFormat="1" applyFont="1" applyFill="1" applyBorder="1" applyAlignment="1">
      <alignment horizontal="right" vertical="center"/>
    </xf>
    <xf numFmtId="173" fontId="43" fillId="26" borderId="49" xfId="0" applyNumberFormat="1" applyFont="1" applyFill="1" applyBorder="1" applyAlignment="1">
      <alignment horizontal="right" vertical="center"/>
    </xf>
    <xf numFmtId="173" fontId="43" fillId="23" borderId="49" xfId="0" applyNumberFormat="1" applyFont="1" applyFill="1" applyBorder="1" applyAlignment="1">
      <alignment horizontal="right" vertical="center"/>
    </xf>
    <xf numFmtId="0" fontId="35" fillId="19" borderId="49" xfId="0" applyFont="1" applyFill="1" applyBorder="1" applyAlignment="1">
      <alignment horizontal="center" vertical="center"/>
    </xf>
    <xf numFmtId="0" fontId="45" fillId="22" borderId="49" xfId="0" applyFont="1" applyFill="1" applyBorder="1" applyAlignment="1">
      <alignment horizontal="center" vertical="center"/>
    </xf>
    <xf numFmtId="0" fontId="48" fillId="24" borderId="0" xfId="0" applyFont="1" applyFill="1" applyAlignment="1">
      <alignment horizontal="right" vertical="center"/>
    </xf>
    <xf numFmtId="0" fontId="49" fillId="24" borderId="0" xfId="0" applyFont="1" applyFill="1" applyAlignment="1">
      <alignment horizontal="left" vertical="center" indent="1"/>
    </xf>
    <xf numFmtId="3" fontId="49" fillId="24" borderId="0" xfId="0" applyNumberFormat="1" applyFont="1" applyFill="1" applyAlignment="1">
      <alignment horizontal="left" vertical="center" indent="1"/>
    </xf>
    <xf numFmtId="176" fontId="49" fillId="24" borderId="0" xfId="0" applyNumberFormat="1" applyFont="1" applyFill="1" applyAlignment="1">
      <alignment horizontal="left" vertical="center" indent="1"/>
    </xf>
    <xf numFmtId="0" fontId="3" fillId="0" borderId="3" xfId="0" applyFont="1" applyBorder="1" applyAlignment="1">
      <alignment horizontal="justify" vertical="top" wrapText="1"/>
    </xf>
    <xf numFmtId="0" fontId="52" fillId="0" borderId="4" xfId="0" applyFont="1" applyBorder="1" applyAlignment="1">
      <alignment horizontal="center" vertical="center"/>
    </xf>
    <xf numFmtId="0" fontId="53" fillId="0" borderId="4" xfId="0" applyFont="1" applyBorder="1" applyAlignment="1">
      <alignment horizontal="center" vertical="center" wrapText="1"/>
    </xf>
    <xf numFmtId="49" fontId="54" fillId="0" borderId="4" xfId="0" applyNumberFormat="1" applyFont="1" applyBorder="1" applyAlignment="1">
      <alignment vertical="center"/>
    </xf>
    <xf numFmtId="0" fontId="54" fillId="0" borderId="4" xfId="0" applyFont="1" applyBorder="1" applyAlignment="1">
      <alignment horizontal="justify" vertical="center" wrapText="1"/>
    </xf>
    <xf numFmtId="0" fontId="0" fillId="0" borderId="4" xfId="0" applyBorder="1" applyAlignment="1">
      <alignment vertical="center"/>
    </xf>
    <xf numFmtId="0" fontId="4" fillId="0" borderId="4" xfId="0" applyFont="1" applyBorder="1" applyAlignment="1">
      <alignment horizontal="justify" vertical="center" wrapText="1"/>
    </xf>
    <xf numFmtId="0" fontId="0" fillId="0" borderId="23" xfId="0" applyBorder="1" applyAlignment="1">
      <alignment horizontal="center" vertical="center" textRotation="90"/>
    </xf>
    <xf numFmtId="0" fontId="54" fillId="0" borderId="4" xfId="0" applyFont="1" applyBorder="1" applyAlignment="1">
      <alignment vertical="center"/>
    </xf>
    <xf numFmtId="0" fontId="52" fillId="0" borderId="4" xfId="0" applyFont="1" applyBorder="1" applyAlignment="1">
      <alignment horizontal="justify" vertical="center" wrapText="1"/>
    </xf>
    <xf numFmtId="0" fontId="54" fillId="0" borderId="4" xfId="0" applyFont="1" applyBorder="1" applyAlignment="1">
      <alignment horizontal="left" vertical="center"/>
    </xf>
    <xf numFmtId="0" fontId="55" fillId="0" borderId="4" xfId="0" applyFont="1" applyBorder="1" applyAlignment="1">
      <alignment horizontal="justify" vertical="center" wrapText="1"/>
    </xf>
    <xf numFmtId="0" fontId="53" fillId="0" borderId="4" xfId="0" applyFont="1" applyBorder="1" applyAlignment="1">
      <alignment horizontal="left" vertical="center"/>
    </xf>
    <xf numFmtId="0" fontId="0" fillId="0" borderId="0" xfId="0" applyAlignment="1">
      <alignment horizontal="left"/>
    </xf>
    <xf numFmtId="0" fontId="0" fillId="0" borderId="0" xfId="0" applyAlignment="1">
      <alignment vertical="center"/>
    </xf>
    <xf numFmtId="0" fontId="0" fillId="0" borderId="0" xfId="0" applyAlignment="1">
      <alignment horizontal="center"/>
    </xf>
    <xf numFmtId="0" fontId="56" fillId="0" borderId="23" xfId="0" applyFont="1" applyBorder="1" applyAlignment="1">
      <alignment horizontal="center" vertical="center" textRotation="90"/>
    </xf>
    <xf numFmtId="0" fontId="4" fillId="0" borderId="0" xfId="0" applyFont="1" applyAlignment="1">
      <alignment horizontal="left" vertical="center"/>
    </xf>
    <xf numFmtId="0" fontId="0" fillId="0" borderId="23" xfId="0" applyBorder="1"/>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vertical="center"/>
    </xf>
    <xf numFmtId="0" fontId="4" fillId="0" borderId="0" xfId="0" applyFont="1"/>
    <xf numFmtId="0" fontId="56" fillId="0" borderId="0" xfId="0" applyFont="1" applyAlignment="1">
      <alignment horizontal="center" vertical="center" textRotation="90"/>
    </xf>
    <xf numFmtId="0" fontId="4" fillId="0" borderId="0" xfId="0" applyFont="1" applyAlignment="1">
      <alignment horizontal="left" vertical="top"/>
    </xf>
    <xf numFmtId="0" fontId="5" fillId="0" borderId="3" xfId="0" applyFont="1" applyBorder="1" applyAlignment="1">
      <alignment horizontal="center" vertical="center"/>
    </xf>
    <xf numFmtId="0" fontId="0" fillId="0" borderId="3" xfId="0" applyBorder="1" applyAlignment="1">
      <alignment horizontal="center"/>
    </xf>
    <xf numFmtId="0" fontId="0" fillId="0" borderId="0" xfId="0" applyAlignment="1">
      <alignment horizontal="center" vertical="center" textRotation="90"/>
    </xf>
    <xf numFmtId="0" fontId="12" fillId="0" borderId="23" xfId="0" applyFont="1" applyBorder="1" applyAlignment="1">
      <alignment horizontal="center" vertical="center" textRotation="90"/>
    </xf>
    <xf numFmtId="0" fontId="4" fillId="0" borderId="3" xfId="0" applyFont="1" applyBorder="1" applyAlignment="1">
      <alignment horizontal="left" vertical="top"/>
    </xf>
    <xf numFmtId="0" fontId="0" fillId="0" borderId="0" xfId="0" applyAlignment="1">
      <alignment horizontal="justify" vertical="top" wrapText="1"/>
    </xf>
    <xf numFmtId="0" fontId="0" fillId="0" borderId="40" xfId="0" applyBorder="1"/>
    <xf numFmtId="0" fontId="0" fillId="0" borderId="3" xfId="0" applyBorder="1" applyAlignment="1">
      <alignment horizontal="center" vertical="center"/>
    </xf>
    <xf numFmtId="0" fontId="0" fillId="0" borderId="0" xfId="0" applyAlignment="1">
      <alignment horizontal="justify" vertical="center" wrapText="1"/>
    </xf>
    <xf numFmtId="0" fontId="0" fillId="0" borderId="3" xfId="0" applyBorder="1"/>
    <xf numFmtId="0" fontId="0" fillId="0" borderId="0" xfId="0" applyAlignment="1">
      <alignment horizontal="center" vertical="center" textRotation="90" wrapText="1"/>
    </xf>
    <xf numFmtId="0" fontId="0" fillId="0" borderId="0" xfId="0" applyAlignment="1">
      <alignment horizontal="justify" wrapText="1"/>
    </xf>
    <xf numFmtId="0" fontId="57" fillId="2" borderId="0" xfId="0" applyFont="1" applyFill="1" applyProtection="1">
      <protection locked="0"/>
    </xf>
    <xf numFmtId="167" fontId="0" fillId="0" borderId="0" xfId="0" applyNumberFormat="1"/>
    <xf numFmtId="171" fontId="0" fillId="0" borderId="0" xfId="0" applyNumberFormat="1"/>
    <xf numFmtId="170" fontId="0" fillId="0" borderId="0" xfId="0" applyNumberFormat="1"/>
    <xf numFmtId="173" fontId="58" fillId="30" borderId="49" xfId="0" applyNumberFormat="1" applyFont="1" applyFill="1" applyBorder="1" applyAlignment="1">
      <alignment horizontal="right" vertical="center"/>
    </xf>
    <xf numFmtId="0" fontId="33" fillId="17" borderId="47" xfId="0" applyFont="1" applyFill="1" applyBorder="1" applyAlignment="1">
      <alignment horizontal="center" vertical="center"/>
    </xf>
    <xf numFmtId="0" fontId="34" fillId="18" borderId="47" xfId="0" applyFont="1" applyFill="1" applyBorder="1" applyAlignment="1">
      <alignment horizontal="center" vertical="center"/>
    </xf>
    <xf numFmtId="0" fontId="35" fillId="17" borderId="47" xfId="0" applyFont="1" applyFill="1" applyBorder="1" applyAlignment="1">
      <alignment horizontal="center" vertical="center"/>
    </xf>
    <xf numFmtId="0" fontId="35" fillId="18" borderId="47" xfId="0" applyFont="1" applyFill="1" applyBorder="1" applyAlignment="1">
      <alignment horizontal="center" vertical="center"/>
    </xf>
    <xf numFmtId="0" fontId="35" fillId="19" borderId="47" xfId="0" applyFont="1" applyFill="1" applyBorder="1" applyAlignment="1">
      <alignment horizontal="center" vertical="center"/>
    </xf>
    <xf numFmtId="0" fontId="35" fillId="20" borderId="47" xfId="0" applyFont="1" applyFill="1" applyBorder="1" applyAlignment="1">
      <alignment horizontal="center" vertical="center"/>
    </xf>
    <xf numFmtId="173" fontId="36" fillId="17" borderId="48" xfId="0" applyNumberFormat="1" applyFont="1" applyFill="1" applyBorder="1" applyAlignment="1">
      <alignment horizontal="center" vertical="center"/>
    </xf>
    <xf numFmtId="173" fontId="36" fillId="18" borderId="48" xfId="0" applyNumberFormat="1" applyFont="1" applyFill="1" applyBorder="1" applyAlignment="1">
      <alignment horizontal="center" vertical="center"/>
    </xf>
    <xf numFmtId="173" fontId="36" fillId="19" borderId="48" xfId="0" applyNumberFormat="1" applyFont="1" applyFill="1" applyBorder="1" applyAlignment="1">
      <alignment horizontal="center" vertical="center"/>
    </xf>
    <xf numFmtId="173" fontId="36" fillId="20" borderId="48" xfId="0" applyNumberFormat="1" applyFont="1" applyFill="1" applyBorder="1" applyAlignment="1">
      <alignment horizontal="center" vertical="center"/>
    </xf>
    <xf numFmtId="0" fontId="37" fillId="17" borderId="47" xfId="0" applyFont="1" applyFill="1" applyBorder="1" applyAlignment="1">
      <alignment horizontal="left" vertical="center" indent="1"/>
    </xf>
    <xf numFmtId="0" fontId="38" fillId="21" borderId="47" xfId="0" applyFont="1" applyFill="1" applyBorder="1" applyAlignment="1">
      <alignment horizontal="left" vertical="center" indent="1"/>
    </xf>
    <xf numFmtId="173" fontId="38" fillId="21" borderId="47" xfId="0" applyNumberFormat="1" applyFont="1" applyFill="1" applyBorder="1" applyAlignment="1">
      <alignment horizontal="right" vertical="center"/>
    </xf>
    <xf numFmtId="0" fontId="38" fillId="22" borderId="47" xfId="0" applyFont="1" applyFill="1" applyBorder="1" applyAlignment="1">
      <alignment horizontal="center" vertical="center"/>
    </xf>
    <xf numFmtId="174" fontId="39" fillId="23" borderId="47" xfId="0" applyNumberFormat="1" applyFont="1" applyFill="1" applyBorder="1" applyAlignment="1">
      <alignment horizontal="center" vertical="center"/>
    </xf>
    <xf numFmtId="0" fontId="38" fillId="2" borderId="47" xfId="0" applyFont="1" applyFill="1" applyBorder="1" applyAlignment="1">
      <alignment horizontal="left" vertical="center" indent="1"/>
    </xf>
    <xf numFmtId="173" fontId="38" fillId="2" borderId="47" xfId="0" applyNumberFormat="1" applyFont="1" applyFill="1" applyBorder="1" applyAlignment="1">
      <alignment horizontal="right" vertical="center"/>
    </xf>
    <xf numFmtId="0" fontId="35" fillId="17" borderId="47" xfId="0" applyFont="1" applyFill="1" applyBorder="1" applyAlignment="1">
      <alignment horizontal="left" vertical="center" indent="1"/>
    </xf>
    <xf numFmtId="173" fontId="35" fillId="17" borderId="47" xfId="0" applyNumberFormat="1" applyFont="1" applyFill="1" applyBorder="1" applyAlignment="1">
      <alignment horizontal="right" vertical="center"/>
    </xf>
    <xf numFmtId="0" fontId="40" fillId="24" borderId="47" xfId="0" applyFont="1" applyFill="1" applyBorder="1" applyAlignment="1">
      <alignment horizontal="center" vertical="center"/>
    </xf>
    <xf numFmtId="175" fontId="38" fillId="21" borderId="47" xfId="0" applyNumberFormat="1" applyFont="1" applyFill="1" applyBorder="1" applyAlignment="1">
      <alignment horizontal="right" vertical="center"/>
    </xf>
    <xf numFmtId="0" fontId="37" fillId="20" borderId="47" xfId="0" applyFont="1" applyFill="1" applyBorder="1" applyAlignment="1">
      <alignment horizontal="left" vertical="center" indent="1"/>
    </xf>
    <xf numFmtId="0" fontId="37" fillId="19" borderId="47" xfId="0" applyFont="1" applyFill="1" applyBorder="1" applyAlignment="1">
      <alignment horizontal="left" vertical="center" indent="1"/>
    </xf>
    <xf numFmtId="0" fontId="38" fillId="18" borderId="47" xfId="0" applyFont="1" applyFill="1" applyBorder="1" applyAlignment="1">
      <alignment horizontal="left" vertical="center" indent="1"/>
    </xf>
    <xf numFmtId="173" fontId="38" fillId="18" borderId="47" xfId="0" applyNumberFormat="1" applyFont="1" applyFill="1" applyBorder="1" applyAlignment="1">
      <alignment horizontal="right" vertical="center"/>
    </xf>
    <xf numFmtId="0" fontId="38" fillId="22" borderId="47" xfId="0" applyFont="1" applyFill="1" applyBorder="1" applyAlignment="1">
      <alignment horizontal="left" vertical="center" indent="1"/>
    </xf>
    <xf numFmtId="173" fontId="38" fillId="22" borderId="47" xfId="0" applyNumberFormat="1" applyFont="1" applyFill="1" applyBorder="1" applyAlignment="1">
      <alignment horizontal="right" vertical="center"/>
    </xf>
    <xf numFmtId="0" fontId="35" fillId="18" borderId="47" xfId="0" applyFont="1" applyFill="1" applyBorder="1" applyAlignment="1">
      <alignment horizontal="left" vertical="center" indent="1"/>
    </xf>
    <xf numFmtId="173" fontId="35" fillId="18" borderId="47" xfId="0" applyNumberFormat="1" applyFont="1" applyFill="1" applyBorder="1" applyAlignment="1">
      <alignment horizontal="right" vertical="center"/>
    </xf>
    <xf numFmtId="173" fontId="35" fillId="19" borderId="47" xfId="0" applyNumberFormat="1" applyFont="1" applyFill="1" applyBorder="1" applyAlignment="1">
      <alignment horizontal="right" vertical="center"/>
    </xf>
    <xf numFmtId="0" fontId="38" fillId="23" borderId="47" xfId="0" applyFont="1" applyFill="1" applyBorder="1" applyAlignment="1">
      <alignment horizontal="left" vertical="center" indent="1"/>
    </xf>
    <xf numFmtId="173" fontId="38" fillId="23" borderId="47" xfId="0" applyNumberFormat="1" applyFont="1" applyFill="1" applyBorder="1" applyAlignment="1">
      <alignment horizontal="right" vertical="center"/>
    </xf>
    <xf numFmtId="0" fontId="35" fillId="20" borderId="47" xfId="0" applyFont="1" applyFill="1" applyBorder="1" applyAlignment="1">
      <alignment horizontal="left" vertical="center" indent="1"/>
    </xf>
    <xf numFmtId="173" fontId="35" fillId="20" borderId="47" xfId="0" applyNumberFormat="1" applyFont="1" applyFill="1" applyBorder="1" applyAlignment="1">
      <alignment horizontal="right" vertical="center"/>
    </xf>
    <xf numFmtId="0" fontId="35" fillId="19" borderId="47" xfId="0" applyFont="1" applyFill="1" applyBorder="1" applyAlignment="1">
      <alignment horizontal="left" vertical="center" indent="1"/>
    </xf>
    <xf numFmtId="0" fontId="41" fillId="17" borderId="47" xfId="0" applyFont="1" applyFill="1" applyBorder="1" applyAlignment="1">
      <alignment horizontal="left" vertical="center" indent="1"/>
    </xf>
    <xf numFmtId="0" fontId="41" fillId="19" borderId="47" xfId="0" applyFont="1" applyFill="1" applyBorder="1" applyAlignment="1">
      <alignment horizontal="left" vertical="center" indent="1"/>
    </xf>
    <xf numFmtId="0" fontId="42" fillId="25" borderId="47" xfId="0" applyFont="1" applyFill="1" applyBorder="1" applyAlignment="1">
      <alignment horizontal="center" vertical="center"/>
    </xf>
    <xf numFmtId="0" fontId="42" fillId="25" borderId="47" xfId="0" applyFont="1" applyFill="1" applyBorder="1" applyAlignment="1">
      <alignment horizontal="left" vertical="center" indent="1"/>
    </xf>
    <xf numFmtId="173" fontId="44" fillId="25" borderId="47" xfId="0" applyNumberFormat="1" applyFont="1" applyFill="1" applyBorder="1" applyAlignment="1">
      <alignment horizontal="right" vertical="center"/>
    </xf>
    <xf numFmtId="0" fontId="42" fillId="26" borderId="47" xfId="0" applyFont="1" applyFill="1" applyBorder="1" applyAlignment="1">
      <alignment horizontal="center" vertical="center"/>
    </xf>
    <xf numFmtId="0" fontId="42" fillId="26" borderId="47" xfId="0" applyFont="1" applyFill="1" applyBorder="1" applyAlignment="1">
      <alignment horizontal="left" vertical="center" indent="1"/>
    </xf>
    <xf numFmtId="173" fontId="44" fillId="26" borderId="47" xfId="0" applyNumberFormat="1" applyFont="1" applyFill="1" applyBorder="1" applyAlignment="1">
      <alignment horizontal="right" vertical="center"/>
    </xf>
    <xf numFmtId="0" fontId="42" fillId="30" borderId="47" xfId="0" applyFont="1" applyFill="1" applyBorder="1" applyAlignment="1">
      <alignment horizontal="center" vertical="center"/>
    </xf>
    <xf numFmtId="0" fontId="42" fillId="30" borderId="47" xfId="0" applyFont="1" applyFill="1" applyBorder="1" applyAlignment="1">
      <alignment horizontal="left" vertical="center" indent="1"/>
    </xf>
    <xf numFmtId="0" fontId="42" fillId="27" borderId="47" xfId="0" applyFont="1" applyFill="1" applyBorder="1" applyAlignment="1">
      <alignment horizontal="center" vertical="center"/>
    </xf>
    <xf numFmtId="0" fontId="42" fillId="27" borderId="47" xfId="0" applyFont="1" applyFill="1" applyBorder="1" applyAlignment="1">
      <alignment horizontal="left" vertical="center" indent="1"/>
    </xf>
    <xf numFmtId="173" fontId="44" fillId="27" borderId="47" xfId="0" applyNumberFormat="1" applyFont="1" applyFill="1" applyBorder="1" applyAlignment="1">
      <alignment horizontal="right" vertical="center"/>
    </xf>
    <xf numFmtId="0" fontId="38" fillId="23" borderId="47" xfId="0" applyFont="1" applyFill="1" applyBorder="1" applyAlignment="1">
      <alignment horizontal="center" vertical="center"/>
    </xf>
    <xf numFmtId="173" fontId="44" fillId="22" borderId="47" xfId="0" applyNumberFormat="1" applyFont="1" applyFill="1" applyBorder="1" applyAlignment="1">
      <alignment horizontal="right" vertical="center"/>
    </xf>
    <xf numFmtId="1" fontId="38" fillId="21" borderId="47" xfId="0" applyNumberFormat="1" applyFont="1" applyFill="1" applyBorder="1" applyAlignment="1">
      <alignment horizontal="center" vertical="center"/>
    </xf>
    <xf numFmtId="1" fontId="38" fillId="2" borderId="47" xfId="0" applyNumberFormat="1" applyFont="1" applyFill="1" applyBorder="1" applyAlignment="1">
      <alignment horizontal="center" vertical="center"/>
    </xf>
    <xf numFmtId="1" fontId="35" fillId="17" borderId="47" xfId="0" applyNumberFormat="1" applyFont="1" applyFill="1" applyBorder="1" applyAlignment="1">
      <alignment horizontal="center" vertical="center"/>
    </xf>
    <xf numFmtId="0" fontId="35" fillId="28" borderId="47" xfId="0" applyFont="1" applyFill="1" applyBorder="1" applyAlignment="1">
      <alignment horizontal="center" vertical="center"/>
    </xf>
    <xf numFmtId="0" fontId="50" fillId="28" borderId="47" xfId="0" applyFont="1" applyFill="1" applyBorder="1" applyAlignment="1">
      <alignment horizontal="center" vertical="center"/>
    </xf>
    <xf numFmtId="0" fontId="46" fillId="21" borderId="47" xfId="0" applyFont="1" applyFill="1" applyBorder="1" applyAlignment="1">
      <alignment horizontal="center" vertical="center"/>
    </xf>
    <xf numFmtId="0" fontId="46" fillId="23" borderId="47" xfId="0" applyFont="1" applyFill="1" applyBorder="1" applyAlignment="1">
      <alignment horizontal="center" vertical="center"/>
    </xf>
    <xf numFmtId="0" fontId="46" fillId="22" borderId="47" xfId="0" applyFont="1" applyFill="1" applyBorder="1" applyAlignment="1">
      <alignment horizontal="center" vertical="center"/>
    </xf>
    <xf numFmtId="0" fontId="46" fillId="24" borderId="47" xfId="0" applyFont="1" applyFill="1" applyBorder="1" applyAlignment="1">
      <alignment horizontal="center" vertical="center"/>
    </xf>
    <xf numFmtId="0" fontId="47" fillId="24" borderId="47" xfId="0" applyFont="1" applyFill="1" applyBorder="1" applyAlignment="1">
      <alignment horizontal="center" vertical="center"/>
    </xf>
    <xf numFmtId="0" fontId="1" fillId="2" borderId="0" xfId="0" applyFont="1" applyFill="1" applyAlignment="1" applyProtection="1">
      <alignment horizontal="center"/>
      <protection locked="0"/>
    </xf>
    <xf numFmtId="0" fontId="2" fillId="2" borderId="1" xfId="0" applyFont="1" applyFill="1" applyBorder="1" applyAlignment="1">
      <alignment horizontal="center" vertical="center"/>
    </xf>
    <xf numFmtId="0" fontId="0" fillId="0" borderId="2" xfId="0" applyBorder="1" applyAlignment="1">
      <alignment horizontal="center" wrapText="1"/>
    </xf>
    <xf numFmtId="0" fontId="4" fillId="5" borderId="5"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wrapText="1"/>
      <protection locked="0"/>
    </xf>
    <xf numFmtId="0" fontId="5" fillId="0" borderId="8" xfId="0" applyFont="1" applyBorder="1" applyAlignment="1" applyProtection="1">
      <alignment horizontal="center" vertical="center"/>
      <protection locked="0"/>
    </xf>
    <xf numFmtId="167" fontId="4" fillId="3" borderId="9" xfId="0" applyNumberFormat="1"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5" borderId="4" xfId="0" applyFont="1" applyFill="1" applyBorder="1" applyAlignment="1" applyProtection="1">
      <alignment horizontal="center" vertical="center"/>
      <protection locked="0"/>
    </xf>
    <xf numFmtId="0" fontId="4" fillId="3" borderId="9" xfId="0" applyFont="1" applyFill="1" applyBorder="1" applyAlignment="1" applyProtection="1">
      <alignment horizontal="center" wrapText="1"/>
      <protection locked="0"/>
    </xf>
    <xf numFmtId="1" fontId="4" fillId="6" borderId="9" xfId="0" applyNumberFormat="1" applyFont="1" applyFill="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167" fontId="4" fillId="3" borderId="11" xfId="0" applyNumberFormat="1" applyFont="1" applyFill="1" applyBorder="1" applyAlignment="1" applyProtection="1">
      <alignment horizontal="center" vertical="center"/>
      <protection locked="0"/>
    </xf>
    <xf numFmtId="0" fontId="4" fillId="5" borderId="1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wrapText="1"/>
      <protection locked="0"/>
    </xf>
    <xf numFmtId="0" fontId="0" fillId="0" borderId="4" xfId="0" applyBorder="1"/>
    <xf numFmtId="49" fontId="4" fillId="3" borderId="9" xfId="0" applyNumberFormat="1" applyFont="1" applyFill="1" applyBorder="1" applyAlignment="1" applyProtection="1">
      <alignment horizontal="center" vertical="center" wrapText="1"/>
      <protection locked="0"/>
    </xf>
    <xf numFmtId="1" fontId="4" fillId="3" borderId="9" xfId="0" applyNumberFormat="1" applyFont="1" applyFill="1" applyBorder="1" applyAlignment="1" applyProtection="1">
      <alignment horizontal="center" vertical="center"/>
      <protection locked="0"/>
    </xf>
    <xf numFmtId="3" fontId="4" fillId="3" borderId="9" xfId="0" applyNumberFormat="1" applyFont="1" applyFill="1" applyBorder="1" applyAlignment="1" applyProtection="1">
      <alignment horizontal="center" wrapText="1"/>
      <protection locked="0"/>
    </xf>
    <xf numFmtId="167" fontId="4" fillId="3" borderId="16" xfId="0" applyNumberFormat="1" applyFont="1" applyFill="1" applyBorder="1" applyAlignment="1" applyProtection="1">
      <alignment horizontal="center" vertical="center"/>
      <protection locked="0"/>
    </xf>
    <xf numFmtId="0" fontId="4" fillId="0" borderId="22" xfId="0" applyFont="1" applyBorder="1" applyAlignment="1" applyProtection="1">
      <alignment horizontal="center" vertical="center" wrapText="1"/>
      <protection locked="0"/>
    </xf>
    <xf numFmtId="0" fontId="13" fillId="5" borderId="12" xfId="0" applyFont="1" applyFill="1" applyBorder="1" applyAlignment="1" applyProtection="1">
      <alignment horizontal="center" vertical="center" textRotation="90" wrapText="1"/>
      <protection locked="0"/>
    </xf>
    <xf numFmtId="0" fontId="16"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2" fillId="5" borderId="5" xfId="0" applyFont="1" applyFill="1" applyBorder="1" applyAlignment="1" applyProtection="1">
      <alignment horizontal="center" vertical="center" textRotation="90" wrapText="1"/>
      <protection locked="0"/>
    </xf>
    <xf numFmtId="0" fontId="12" fillId="5" borderId="19" xfId="0" applyFont="1" applyFill="1" applyBorder="1" applyAlignment="1" applyProtection="1">
      <alignment horizontal="center" vertical="center" textRotation="90" wrapText="1"/>
      <protection locked="0"/>
    </xf>
    <xf numFmtId="168" fontId="12" fillId="0" borderId="19" xfId="0" applyNumberFormat="1"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4" borderId="4" xfId="0" applyFont="1" applyFill="1" applyBorder="1" applyAlignment="1">
      <alignment horizontal="center" vertical="center" wrapText="1"/>
    </xf>
    <xf numFmtId="170" fontId="4" fillId="4" borderId="4"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28" fillId="11" borderId="4" xfId="0" applyFont="1" applyFill="1" applyBorder="1" applyAlignment="1">
      <alignment horizontal="center" vertical="center" wrapText="1"/>
    </xf>
    <xf numFmtId="0" fontId="29" fillId="12" borderId="4" xfId="0" applyFont="1" applyFill="1" applyBorder="1" applyAlignment="1">
      <alignment horizontal="center" vertical="center" wrapText="1"/>
    </xf>
    <xf numFmtId="0" fontId="29" fillId="13" borderId="4" xfId="0" applyFont="1" applyFill="1" applyBorder="1" applyAlignment="1">
      <alignment horizontal="center" vertical="center" wrapText="1"/>
    </xf>
    <xf numFmtId="0" fontId="29" fillId="7" borderId="4" xfId="0" applyFont="1" applyFill="1" applyBorder="1" applyAlignment="1">
      <alignment horizontal="center" vertical="center" wrapText="1"/>
    </xf>
    <xf numFmtId="171" fontId="0" fillId="4" borderId="4" xfId="0" applyNumberFormat="1" applyFill="1" applyBorder="1" applyAlignment="1">
      <alignment horizontal="right" vertical="center" wrapText="1"/>
    </xf>
    <xf numFmtId="0" fontId="5" fillId="0" borderId="4" xfId="0" applyFont="1" applyBorder="1" applyAlignment="1">
      <alignment horizontal="center" vertical="center" wrapText="1"/>
    </xf>
    <xf numFmtId="0" fontId="30" fillId="14" borderId="5" xfId="0" applyFont="1" applyFill="1" applyBorder="1" applyAlignment="1">
      <alignment horizontal="center" vertical="center"/>
    </xf>
    <xf numFmtId="0" fontId="3" fillId="12" borderId="5" xfId="0" applyFont="1" applyFill="1" applyBorder="1" applyAlignment="1">
      <alignment horizontal="center" vertical="center" wrapText="1"/>
    </xf>
    <xf numFmtId="0" fontId="31" fillId="4" borderId="5" xfId="0" applyFont="1" applyFill="1" applyBorder="1" applyAlignment="1">
      <alignment horizontal="center" vertical="center" readingOrder="1"/>
    </xf>
    <xf numFmtId="171" fontId="31" fillId="4" borderId="5" xfId="0" applyNumberFormat="1" applyFont="1" applyFill="1" applyBorder="1" applyAlignment="1">
      <alignment horizontal="center" vertical="center" readingOrder="1"/>
    </xf>
    <xf numFmtId="0" fontId="31" fillId="15" borderId="19" xfId="0" applyFont="1" applyFill="1" applyBorder="1" applyAlignment="1">
      <alignment horizontal="center" vertical="center" readingOrder="1"/>
    </xf>
    <xf numFmtId="171" fontId="31" fillId="15" borderId="5" xfId="0" applyNumberFormat="1" applyFont="1" applyFill="1" applyBorder="1" applyAlignment="1">
      <alignment horizontal="center" vertical="center" readingOrder="1"/>
    </xf>
    <xf numFmtId="0" fontId="31" fillId="0" borderId="5" xfId="0" applyFont="1" applyBorder="1" applyAlignment="1">
      <alignment horizontal="center" vertical="center" readingOrder="1"/>
    </xf>
    <xf numFmtId="171" fontId="31" fillId="0" borderId="5" xfId="0" applyNumberFormat="1" applyFont="1" applyBorder="1" applyAlignment="1">
      <alignment horizontal="center" vertical="center" readingOrder="1"/>
    </xf>
    <xf numFmtId="0" fontId="32" fillId="0" borderId="5" xfId="0" applyFont="1" applyBorder="1" applyAlignment="1">
      <alignment horizontal="center" vertical="center" readingOrder="1"/>
    </xf>
    <xf numFmtId="171" fontId="32" fillId="0" borderId="5" xfId="0" applyNumberFormat="1" applyFont="1" applyBorder="1" applyAlignment="1">
      <alignment horizontal="center" vertical="center" readingOrder="1"/>
    </xf>
    <xf numFmtId="0" fontId="31" fillId="15" borderId="5" xfId="0" applyFont="1" applyFill="1" applyBorder="1" applyAlignment="1">
      <alignment horizontal="center" vertical="center" readingOrder="1"/>
    </xf>
    <xf numFmtId="0" fontId="31" fillId="0" borderId="46" xfId="0" applyFont="1" applyBorder="1" applyAlignment="1">
      <alignment horizontal="center" vertical="center" readingOrder="1"/>
    </xf>
    <xf numFmtId="0" fontId="30" fillId="16" borderId="5" xfId="0" applyFont="1" applyFill="1" applyBorder="1" applyAlignment="1">
      <alignment horizontal="center" vertical="center"/>
    </xf>
    <xf numFmtId="171" fontId="30" fillId="3" borderId="5" xfId="0" applyNumberFormat="1" applyFont="1" applyFill="1" applyBorder="1" applyAlignment="1">
      <alignment horizontal="center" vertical="center"/>
    </xf>
    <xf numFmtId="0" fontId="2" fillId="0" borderId="0" xfId="0" applyFont="1" applyAlignment="1">
      <alignment horizontal="center" vertical="center"/>
    </xf>
    <xf numFmtId="0" fontId="3" fillId="0" borderId="0" xfId="0" applyFont="1" applyAlignment="1">
      <alignment horizontal="justify" vertical="top" wrapText="1"/>
    </xf>
    <xf numFmtId="0" fontId="51" fillId="29" borderId="23" xfId="0" applyFont="1" applyFill="1" applyBorder="1" applyAlignment="1">
      <alignment horizontal="center" vertical="center" textRotation="90" wrapText="1"/>
    </xf>
    <xf numFmtId="0" fontId="0" fillId="0" borderId="0" xfId="0" applyAlignment="1">
      <alignment horizontal="center"/>
    </xf>
    <xf numFmtId="0" fontId="56" fillId="29" borderId="4" xfId="0" applyFont="1" applyFill="1" applyBorder="1" applyAlignment="1">
      <alignment horizontal="center" vertical="center"/>
    </xf>
    <xf numFmtId="0" fontId="51" fillId="0" borderId="23" xfId="0" applyFont="1" applyBorder="1" applyAlignment="1">
      <alignment horizontal="center" vertical="center" textRotation="90" wrapText="1"/>
    </xf>
    <xf numFmtId="0" fontId="56" fillId="0" borderId="23" xfId="0" applyFont="1" applyBorder="1" applyAlignment="1">
      <alignment horizontal="center" vertical="center" textRotation="90" wrapText="1"/>
    </xf>
    <xf numFmtId="0" fontId="0" fillId="0" borderId="3" xfId="0" applyBorder="1" applyAlignment="1">
      <alignment horizontal="justify" vertical="top" wrapText="1"/>
    </xf>
    <xf numFmtId="0" fontId="5" fillId="0" borderId="3" xfId="0" applyFont="1" applyBorder="1" applyAlignment="1">
      <alignment horizontal="left" vertical="center" wrapText="1"/>
    </xf>
    <xf numFmtId="0" fontId="0" fillId="0" borderId="3" xfId="0" applyBorder="1" applyAlignment="1">
      <alignment horizontal="justify" wrapText="1"/>
    </xf>
    <xf numFmtId="0" fontId="0" fillId="0" borderId="0" xfId="0" applyAlignment="1">
      <alignment wrapText="1"/>
    </xf>
    <xf numFmtId="0" fontId="4" fillId="0" borderId="0" xfId="0" applyFont="1" applyAlignment="1">
      <alignment horizontal="justify" vertical="center" wrapText="1"/>
    </xf>
    <xf numFmtId="0" fontId="0" fillId="0" borderId="3" xfId="0" applyBorder="1" applyAlignment="1">
      <alignment horizontal="justify" vertical="center" wrapText="1"/>
    </xf>
    <xf numFmtId="0" fontId="0" fillId="0" borderId="3" xfId="0" applyBorder="1" applyAlignment="1">
      <alignment vertical="top" wrapText="1"/>
    </xf>
    <xf numFmtId="0" fontId="4" fillId="0" borderId="33" xfId="0" applyFont="1" applyBorder="1" applyAlignment="1">
      <alignment horizontal="justify" wrapText="1"/>
    </xf>
    <xf numFmtId="0" fontId="4" fillId="0" borderId="0" xfId="0" applyFont="1" applyAlignment="1">
      <alignment horizontal="justify" wrapText="1"/>
    </xf>
    <xf numFmtId="0" fontId="4" fillId="0" borderId="33" xfId="0" applyFont="1" applyBorder="1" applyAlignment="1">
      <alignment horizontal="left" vertical="center"/>
    </xf>
    <xf numFmtId="0" fontId="5" fillId="0" borderId="3" xfId="0" applyFont="1" applyBorder="1" applyAlignment="1">
      <alignment horizontal="justify" vertical="top" wrapText="1"/>
    </xf>
    <xf numFmtId="0" fontId="0" fillId="0" borderId="0" xfId="0" applyAlignment="1">
      <alignment horizontal="justify" vertical="center" wrapText="1"/>
    </xf>
    <xf numFmtId="14" fontId="6" fillId="2" borderId="4"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EBF1DE"/>
      <rgbColor rgb="FF0000FF"/>
      <rgbColor rgb="FFFFFF00"/>
      <rgbColor rgb="FFFF00FF"/>
      <rgbColor rgb="FFDBE3F0"/>
      <rgbColor rgb="FF800000"/>
      <rgbColor rgb="FF008000"/>
      <rgbColor rgb="FF000080"/>
      <rgbColor rgb="FF70AD47"/>
      <rgbColor rgb="FF800080"/>
      <rgbColor rgb="FF375623"/>
      <rgbColor rgb="FFC0C0C0"/>
      <rgbColor rgb="FF878787"/>
      <rgbColor rgb="FFD0CECE"/>
      <rgbColor rgb="FFC0504D"/>
      <rgbColor rgb="FFEBFFEB"/>
      <rgbColor rgb="FFDBEEF4"/>
      <rgbColor rgb="FF660066"/>
      <rgbColor rgb="FFF2DCDB"/>
      <rgbColor rgb="FFF2F2F2"/>
      <rgbColor rgb="FFC6D9F1"/>
      <rgbColor rgb="FF000080"/>
      <rgbColor rgb="FFFF00FF"/>
      <rgbColor rgb="FFC3D69B"/>
      <rgbColor rgb="FFE2EFDA"/>
      <rgbColor rgb="FF800080"/>
      <rgbColor rgb="FF800000"/>
      <rgbColor rgb="FFF0F0F0"/>
      <rgbColor rgb="FF0000FF"/>
      <rgbColor rgb="FFD9D9D9"/>
      <rgbColor rgb="FFE9F2FF"/>
      <rgbColor rgb="FFC6EFCE"/>
      <rgbColor rgb="FFFDEADA"/>
      <rgbColor rgb="FFBDD7EE"/>
      <rgbColor rgb="FFE6B9B8"/>
      <rgbColor rgb="FFBFBFBF"/>
      <rgbColor rgb="FFFAC090"/>
      <rgbColor rgb="FF2E75B6"/>
      <rgbColor rgb="FFCEE0E5"/>
      <rgbColor rgb="FF9BBB59"/>
      <rgbColor rgb="FFFFC000"/>
      <rgbColor rgb="FFF4B942"/>
      <rgbColor rgb="FFC55A11"/>
      <rgbColor rgb="FF8064A2"/>
      <rgbColor rgb="FF969696"/>
      <rgbColor rgb="FF003366"/>
      <rgbColor rgb="FF4F81BD"/>
      <rgbColor rgb="FF006100"/>
      <rgbColor rgb="FF1F1F1F"/>
      <rgbColor rgb="FFF9F9F9"/>
      <rgbColor rgb="FFFCE4D6"/>
      <rgbColor rgb="FF595959"/>
      <rgbColor rgb="FF1A2F5A"/>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strike="noStrike" spc="-1">
                <a:solidFill>
                  <a:srgbClr val="000000"/>
                </a:solidFill>
                <a:latin typeface="Calibri"/>
              </a:defRPr>
            </a:pPr>
            <a:r>
              <a:rPr lang="es-CO" sz="1800" b="1" strike="noStrike" spc="-1">
                <a:solidFill>
                  <a:srgbClr val="000000"/>
                </a:solidFill>
                <a:latin typeface="Calibri"/>
              </a:rPr>
              <a:t>Costo Total DDP por Modalidad</a:t>
            </a:r>
          </a:p>
        </c:rich>
      </c:tx>
      <c:overlay val="0"/>
      <c:spPr>
        <a:noFill/>
        <a:ln w="0">
          <a:noFill/>
        </a:ln>
      </c:spPr>
    </c:title>
    <c:autoTitleDeleted val="0"/>
    <c:plotArea>
      <c:layout/>
      <c:barChart>
        <c:barDir val="col"/>
        <c:grouping val="clustered"/>
        <c:varyColors val="0"/>
        <c:ser>
          <c:idx val="0"/>
          <c:order val="0"/>
          <c:tx>
            <c:strRef>
              <c:f>DashData!$B$1</c:f>
              <c:strCache>
                <c:ptCount val="1"/>
                <c:pt idx="0">
                  <c:v>Costo Exportador</c:v>
                </c:pt>
              </c:strCache>
            </c:strRef>
          </c:tx>
          <c:spPr>
            <a:solidFill>
              <a:srgbClr val="1A2F5A"/>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DashData!$A$2:$A$4</c:f>
              <c:strCache>
                <c:ptCount val="3"/>
                <c:pt idx="0">
                  <c:v>MARÍTIMO</c:v>
                </c:pt>
                <c:pt idx="1">
                  <c:v>AÉREO</c:v>
                </c:pt>
                <c:pt idx="2">
                  <c:v>TERRESTRE</c:v>
                </c:pt>
              </c:strCache>
            </c:strRef>
          </c:cat>
          <c:val>
            <c:numRef>
              <c:f>DashData!$B$2:$B$4</c:f>
              <c:numCache>
                <c:formatCode>_-* #,##0.00_-;\-* #,##0.00_-;_-* \-??_-;_-@_-</c:formatCode>
                <c:ptCount val="3"/>
                <c:pt idx="0">
                  <c:v>6251315</c:v>
                </c:pt>
                <c:pt idx="1">
                  <c:v>6250000</c:v>
                </c:pt>
                <c:pt idx="2">
                  <c:v>6250000</c:v>
                </c:pt>
              </c:numCache>
            </c:numRef>
          </c:val>
          <c:extLst>
            <c:ext xmlns:c16="http://schemas.microsoft.com/office/drawing/2014/chart" uri="{C3380CC4-5D6E-409C-BE32-E72D297353CC}">
              <c16:uniqueId val="{00000000-1B50-4C36-90FB-3C3360C7421C}"/>
            </c:ext>
          </c:extLst>
        </c:ser>
        <c:ser>
          <c:idx val="1"/>
          <c:order val="1"/>
          <c:tx>
            <c:strRef>
              <c:f>DashData!$C$1</c:f>
              <c:strCache>
                <c:ptCount val="1"/>
                <c:pt idx="0">
                  <c:v>Transporte Intl</c:v>
                </c:pt>
              </c:strCache>
            </c:strRef>
          </c:tx>
          <c:spPr>
            <a:solidFill>
              <a:srgbClr val="2E75B6"/>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DashData!$A$2:$A$4</c:f>
              <c:strCache>
                <c:ptCount val="3"/>
                <c:pt idx="0">
                  <c:v>MARÍTIMO</c:v>
                </c:pt>
                <c:pt idx="1">
                  <c:v>AÉREO</c:v>
                </c:pt>
                <c:pt idx="2">
                  <c:v>TERRESTRE</c:v>
                </c:pt>
              </c:strCache>
            </c:strRef>
          </c:cat>
          <c:val>
            <c:numRef>
              <c:f>DashData!$C$2:$C$4</c:f>
              <c:numCache>
                <c:formatCode>General</c:formatCode>
                <c:ptCount val="3"/>
                <c:pt idx="0">
                  <c:v>9400000</c:v>
                </c:pt>
                <c:pt idx="1">
                  <c:v>26400000</c:v>
                </c:pt>
                <c:pt idx="2">
                  <c:v>5700000</c:v>
                </c:pt>
              </c:numCache>
            </c:numRef>
          </c:val>
          <c:extLst>
            <c:ext xmlns:c16="http://schemas.microsoft.com/office/drawing/2014/chart" uri="{C3380CC4-5D6E-409C-BE32-E72D297353CC}">
              <c16:uniqueId val="{00000001-1B50-4C36-90FB-3C3360C7421C}"/>
            </c:ext>
          </c:extLst>
        </c:ser>
        <c:ser>
          <c:idx val="2"/>
          <c:order val="2"/>
          <c:tx>
            <c:strRef>
              <c:f>DashData!$D$1</c:f>
              <c:strCache>
                <c:ptCount val="1"/>
                <c:pt idx="0">
                  <c:v>Costo Importador</c:v>
                </c:pt>
              </c:strCache>
            </c:strRef>
          </c:tx>
          <c:spPr>
            <a:solidFill>
              <a:srgbClr val="C55A11"/>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DashData!$A$2:$A$4</c:f>
              <c:strCache>
                <c:ptCount val="3"/>
                <c:pt idx="0">
                  <c:v>MARÍTIMO</c:v>
                </c:pt>
                <c:pt idx="1">
                  <c:v>AÉREO</c:v>
                </c:pt>
                <c:pt idx="2">
                  <c:v>TERRESTRE</c:v>
                </c:pt>
              </c:strCache>
            </c:strRef>
          </c:cat>
          <c:val>
            <c:numRef>
              <c:f>DashData!$D$2:$D$4</c:f>
              <c:numCache>
                <c:formatCode>General</c:formatCode>
                <c:ptCount val="3"/>
                <c:pt idx="0">
                  <c:v>264882680</c:v>
                </c:pt>
                <c:pt idx="1">
                  <c:v>69910000</c:v>
                </c:pt>
                <c:pt idx="2">
                  <c:v>29680000</c:v>
                </c:pt>
              </c:numCache>
            </c:numRef>
          </c:val>
          <c:extLst>
            <c:ext xmlns:c16="http://schemas.microsoft.com/office/drawing/2014/chart" uri="{C3380CC4-5D6E-409C-BE32-E72D297353CC}">
              <c16:uniqueId val="{00000002-1B50-4C36-90FB-3C3360C7421C}"/>
            </c:ext>
          </c:extLst>
        </c:ser>
        <c:ser>
          <c:idx val="3"/>
          <c:order val="3"/>
          <c:tx>
            <c:strRef>
              <c:f>DashData!$E$1</c:f>
              <c:strCache>
                <c:ptCount val="1"/>
                <c:pt idx="0">
                  <c:v>COSTO DDP TOTAL</c:v>
                </c:pt>
              </c:strCache>
            </c:strRef>
          </c:tx>
          <c:spPr>
            <a:solidFill>
              <a:srgbClr val="375623"/>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DashData!$A$2:$A$4</c:f>
              <c:strCache>
                <c:ptCount val="3"/>
                <c:pt idx="0">
                  <c:v>MARÍTIMO</c:v>
                </c:pt>
                <c:pt idx="1">
                  <c:v>AÉREO</c:v>
                </c:pt>
                <c:pt idx="2">
                  <c:v>TERRESTRE</c:v>
                </c:pt>
              </c:strCache>
            </c:strRef>
          </c:cat>
          <c:val>
            <c:numRef>
              <c:f>DashData!$E$2:$E$4</c:f>
              <c:numCache>
                <c:formatCode>_-* #,##0.00_-;\-* #,##0.00_-;_-* \-??_-;_-@_-</c:formatCode>
                <c:ptCount val="3"/>
                <c:pt idx="0">
                  <c:v>247631365</c:v>
                </c:pt>
                <c:pt idx="1">
                  <c:v>35660000</c:v>
                </c:pt>
                <c:pt idx="2">
                  <c:v>16130000</c:v>
                </c:pt>
              </c:numCache>
            </c:numRef>
          </c:val>
          <c:extLst>
            <c:ext xmlns:c16="http://schemas.microsoft.com/office/drawing/2014/chart" uri="{C3380CC4-5D6E-409C-BE32-E72D297353CC}">
              <c16:uniqueId val="{00000003-1B50-4C36-90FB-3C3360C7421C}"/>
            </c:ext>
          </c:extLst>
        </c:ser>
        <c:dLbls>
          <c:showLegendKey val="0"/>
          <c:showVal val="0"/>
          <c:showCatName val="0"/>
          <c:showSerName val="0"/>
          <c:showPercent val="0"/>
          <c:showBubbleSize val="0"/>
        </c:dLbls>
        <c:gapWidth val="150"/>
        <c:axId val="96063969"/>
        <c:axId val="49931093"/>
      </c:barChart>
      <c:catAx>
        <c:axId val="96063969"/>
        <c:scaling>
          <c:orientation val="minMax"/>
        </c:scaling>
        <c:delete val="0"/>
        <c:axPos val="b"/>
        <c:title>
          <c:tx>
            <c:rich>
              <a:bodyPr rot="0"/>
              <a:lstStyle/>
              <a:p>
                <a:pPr>
                  <a:defRPr sz="1000" b="1" strike="noStrike" spc="-1">
                    <a:solidFill>
                      <a:srgbClr val="000000"/>
                    </a:solidFill>
                    <a:latin typeface="Calibri"/>
                  </a:defRPr>
                </a:pPr>
                <a:r>
                  <a:rPr lang="es-CO" sz="1000" b="1" strike="noStrike" spc="-1">
                    <a:solidFill>
                      <a:srgbClr val="000000"/>
                    </a:solidFill>
                    <a:latin typeface="Calibri"/>
                  </a:rPr>
                  <a:t>Modalidad de Transporte</a:t>
                </a:r>
              </a:p>
            </c:rich>
          </c:tx>
          <c:overlay val="0"/>
          <c:spPr>
            <a:noFill/>
            <a:ln w="0">
              <a:noFill/>
            </a:ln>
          </c:spPr>
        </c:title>
        <c:numFmt formatCode="General" sourceLinked="0"/>
        <c:majorTickMark val="none"/>
        <c:minorTickMark val="none"/>
        <c:tickLblPos val="nextTo"/>
        <c:spPr>
          <a:ln w="9360">
            <a:solidFill>
              <a:srgbClr val="878787"/>
            </a:solidFill>
            <a:round/>
          </a:ln>
        </c:spPr>
        <c:txPr>
          <a:bodyPr/>
          <a:lstStyle/>
          <a:p>
            <a:pPr>
              <a:defRPr sz="1000" b="0" strike="noStrike" spc="-1">
                <a:solidFill>
                  <a:srgbClr val="000000"/>
                </a:solidFill>
                <a:latin typeface="Calibri"/>
              </a:defRPr>
            </a:pPr>
            <a:endParaRPr lang="es-CO"/>
          </a:p>
        </c:txPr>
        <c:crossAx val="49931093"/>
        <c:crosses val="autoZero"/>
        <c:auto val="1"/>
        <c:lblAlgn val="ctr"/>
        <c:lblOffset val="100"/>
        <c:noMultiLvlLbl val="0"/>
      </c:catAx>
      <c:valAx>
        <c:axId val="49931093"/>
        <c:scaling>
          <c:orientation val="minMax"/>
        </c:scaling>
        <c:delete val="0"/>
        <c:axPos val="l"/>
        <c:majorGridlines>
          <c:spPr>
            <a:ln w="9360">
              <a:solidFill>
                <a:srgbClr val="878787"/>
              </a:solidFill>
              <a:round/>
            </a:ln>
          </c:spPr>
        </c:majorGridlines>
        <c:title>
          <c:tx>
            <c:rich>
              <a:bodyPr rot="-5400000"/>
              <a:lstStyle/>
              <a:p>
                <a:pPr>
                  <a:defRPr sz="1000" b="1" strike="noStrike" spc="-1">
                    <a:solidFill>
                      <a:srgbClr val="000000"/>
                    </a:solidFill>
                    <a:latin typeface="Calibri"/>
                  </a:defRPr>
                </a:pPr>
                <a:r>
                  <a:rPr lang="es-CO" sz="1000" b="1" strike="noStrike" spc="-1">
                    <a:solidFill>
                      <a:srgbClr val="000000"/>
                    </a:solidFill>
                    <a:latin typeface="Calibri"/>
                  </a:rPr>
                  <a:t>COP</a:t>
                </a:r>
              </a:p>
            </c:rich>
          </c:tx>
          <c:overlay val="0"/>
          <c:spPr>
            <a:noFill/>
            <a:ln w="0">
              <a:noFill/>
            </a:ln>
          </c:spPr>
        </c:title>
        <c:numFmt formatCode="General" sourceLinked="0"/>
        <c:majorTickMark val="none"/>
        <c:minorTickMark val="none"/>
        <c:tickLblPos val="nextTo"/>
        <c:spPr>
          <a:ln w="9360">
            <a:solidFill>
              <a:srgbClr val="878787"/>
            </a:solidFill>
            <a:round/>
          </a:ln>
        </c:spPr>
        <c:txPr>
          <a:bodyPr/>
          <a:lstStyle/>
          <a:p>
            <a:pPr>
              <a:defRPr sz="1000" b="0" strike="noStrike" spc="-1">
                <a:solidFill>
                  <a:srgbClr val="000000"/>
                </a:solidFill>
                <a:latin typeface="Calibri"/>
              </a:defRPr>
            </a:pPr>
            <a:endParaRPr lang="es-CO"/>
          </a:p>
        </c:txPr>
        <c:crossAx val="96063969"/>
        <c:crosses val="autoZero"/>
        <c:crossBetween val="between"/>
      </c:valAx>
      <c:spPr>
        <a:noFill/>
        <a:ln w="0">
          <a:noFill/>
        </a:ln>
      </c:spPr>
    </c:plotArea>
    <c:legend>
      <c:legendPos val="r"/>
      <c:overlay val="0"/>
      <c:spPr>
        <a:noFill/>
        <a:ln w="0">
          <a:noFill/>
        </a:ln>
      </c:spPr>
      <c:txPr>
        <a:bodyPr/>
        <a:lstStyle/>
        <a:p>
          <a:pPr>
            <a:defRPr sz="1000" b="0" strike="noStrike" spc="-1">
              <a:solidFill>
                <a:srgbClr val="000000"/>
              </a:solidFill>
              <a:latin typeface="Calibri"/>
            </a:defRPr>
          </a:pPr>
          <a:endParaRPr lang="es-CO"/>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strike="noStrike" spc="-1">
                <a:solidFill>
                  <a:srgbClr val="000000"/>
                </a:solidFill>
                <a:latin typeface="Calibri"/>
              </a:defRPr>
            </a:pPr>
            <a:r>
              <a:rPr lang="es-CO" sz="1800" b="1" strike="noStrike" spc="-1">
                <a:solidFill>
                  <a:srgbClr val="000000"/>
                </a:solidFill>
                <a:latin typeface="Calibri"/>
              </a:rPr>
              <a:t>Estructura Financiera (Activos vs Pasivos vs Patrimonio)</a:t>
            </a:r>
          </a:p>
        </c:rich>
      </c:tx>
      <c:overlay val="0"/>
      <c:spPr>
        <a:noFill/>
        <a:ln w="0">
          <a:noFill/>
        </a:ln>
      </c:spPr>
    </c:title>
    <c:autoTitleDeleted val="0"/>
    <c:plotArea>
      <c:layout/>
      <c:pieChart>
        <c:varyColors val="1"/>
        <c:ser>
          <c:idx val="0"/>
          <c:order val="0"/>
          <c:spPr>
            <a:solidFill>
              <a:srgbClr val="4F81BD"/>
            </a:solidFill>
            <a:ln w="9360">
              <a:solidFill>
                <a:srgbClr val="F9F9F9"/>
              </a:solidFill>
              <a:round/>
            </a:ln>
          </c:spPr>
          <c:dPt>
            <c:idx val="0"/>
            <c:bubble3D val="0"/>
            <c:extLst>
              <c:ext xmlns:c16="http://schemas.microsoft.com/office/drawing/2014/chart" uri="{C3380CC4-5D6E-409C-BE32-E72D297353CC}">
                <c16:uniqueId val="{00000001-7965-48FF-B215-5F3AFBD4B8B9}"/>
              </c:ext>
            </c:extLst>
          </c:dPt>
          <c:dPt>
            <c:idx val="1"/>
            <c:bubble3D val="0"/>
            <c:spPr>
              <a:solidFill>
                <a:srgbClr val="C0504D"/>
              </a:solidFill>
              <a:ln w="9360">
                <a:solidFill>
                  <a:srgbClr val="F9F9F9"/>
                </a:solidFill>
                <a:round/>
              </a:ln>
            </c:spPr>
            <c:extLst>
              <c:ext xmlns:c16="http://schemas.microsoft.com/office/drawing/2014/chart" uri="{C3380CC4-5D6E-409C-BE32-E72D297353CC}">
                <c16:uniqueId val="{00000003-7965-48FF-B215-5F3AFBD4B8B9}"/>
              </c:ext>
            </c:extLst>
          </c:dPt>
          <c:dPt>
            <c:idx val="2"/>
            <c:bubble3D val="0"/>
            <c:spPr>
              <a:solidFill>
                <a:srgbClr val="9BBB59"/>
              </a:solidFill>
              <a:ln w="9360">
                <a:solidFill>
                  <a:srgbClr val="F9F9F9"/>
                </a:solidFill>
                <a:round/>
              </a:ln>
            </c:spPr>
            <c:extLst>
              <c:ext xmlns:c16="http://schemas.microsoft.com/office/drawing/2014/chart" uri="{C3380CC4-5D6E-409C-BE32-E72D297353CC}">
                <c16:uniqueId val="{00000005-7965-48FF-B215-5F3AFBD4B8B9}"/>
              </c:ext>
            </c:extLst>
          </c:dPt>
          <c:dLbls>
            <c:dLbl>
              <c:idx val="0"/>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1-7965-48FF-B215-5F3AFBD4B8B9}"/>
                </c:ext>
              </c:extLst>
            </c:dLbl>
            <c:dLbl>
              <c:idx val="1"/>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3-7965-48FF-B215-5F3AFBD4B8B9}"/>
                </c:ext>
              </c:extLst>
            </c:dLbl>
            <c:dLbl>
              <c:idx val="2"/>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5-7965-48FF-B215-5F3AFBD4B8B9}"/>
                </c:ext>
              </c:extLst>
            </c:dLbl>
            <c:spPr>
              <a:noFill/>
              <a:ln>
                <a:noFill/>
              </a:ln>
              <a:effectLst/>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separator>; </c:separator>
            <c:showLeaderLines val="1"/>
            <c:extLst>
              <c:ext xmlns:c15="http://schemas.microsoft.com/office/drawing/2012/chart" uri="{CE6537A1-D6FC-4f65-9D91-7224C49458BB}"/>
            </c:extLst>
          </c:dLbls>
          <c:cat>
            <c:strRef>
              <c:f>DashData!$A$9:$A$11</c:f>
              <c:strCache>
                <c:ptCount val="3"/>
                <c:pt idx="0">
                  <c:v>TOTAL ACTIVOS</c:v>
                </c:pt>
                <c:pt idx="1">
                  <c:v>Total Pasivos Corrientes</c:v>
                </c:pt>
                <c:pt idx="2">
                  <c:v>Total Pasivos NC</c:v>
                </c:pt>
              </c:strCache>
            </c:strRef>
          </c:cat>
          <c:val>
            <c:numRef>
              <c:f>DashData!$B$9:$B$11</c:f>
              <c:numCache>
                <c:formatCode>\$#,##0;[Red]"-$"#,##0</c:formatCode>
                <c:ptCount val="3"/>
                <c:pt idx="0">
                  <c:v>69500000</c:v>
                </c:pt>
                <c:pt idx="1">
                  <c:v>22375000</c:v>
                </c:pt>
                <c:pt idx="2">
                  <c:v>12000000</c:v>
                </c:pt>
              </c:numCache>
            </c:numRef>
          </c:val>
          <c:extLst>
            <c:ext xmlns:c16="http://schemas.microsoft.com/office/drawing/2014/chart" uri="{C3380CC4-5D6E-409C-BE32-E72D297353CC}">
              <c16:uniqueId val="{00000006-7965-48FF-B215-5F3AFBD4B8B9}"/>
            </c:ext>
          </c:extLst>
        </c:ser>
        <c:dLbls>
          <c:showLegendKey val="0"/>
          <c:showVal val="0"/>
          <c:showCatName val="0"/>
          <c:showSerName val="0"/>
          <c:showPercent val="0"/>
          <c:showBubbleSize val="0"/>
          <c:showLeaderLines val="1"/>
        </c:dLbls>
        <c:firstSliceAng val="0"/>
      </c:pieChart>
      <c:spPr>
        <a:noFill/>
        <a:ln w="0">
          <a:noFill/>
        </a:ln>
      </c:spPr>
    </c:plotArea>
    <c:legend>
      <c:legendPos val="r"/>
      <c:overlay val="0"/>
      <c:spPr>
        <a:noFill/>
        <a:ln w="0">
          <a:noFill/>
        </a:ln>
      </c:spPr>
      <c:txPr>
        <a:bodyPr/>
        <a:lstStyle/>
        <a:p>
          <a:pPr>
            <a:defRPr sz="1000" b="0" strike="noStrike" spc="-1">
              <a:solidFill>
                <a:srgbClr val="000000"/>
              </a:solidFill>
              <a:latin typeface="Calibri"/>
            </a:defRPr>
          </a:pPr>
          <a:endParaRPr lang="es-CO"/>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strike="noStrike" spc="-1">
                <a:solidFill>
                  <a:srgbClr val="000000"/>
                </a:solidFill>
                <a:latin typeface="Calibri"/>
              </a:defRPr>
            </a:pPr>
            <a:r>
              <a:rPr lang="es-CO" sz="1800" b="1" strike="noStrike" spc="-1">
                <a:solidFill>
                  <a:srgbClr val="000000"/>
                </a:solidFill>
                <a:latin typeface="Calibri"/>
              </a:rPr>
              <a:t>Tiempos de Entrega por Etapa</a:t>
            </a:r>
          </a:p>
        </c:rich>
      </c:tx>
      <c:overlay val="0"/>
      <c:spPr>
        <a:noFill/>
        <a:ln w="0">
          <a:noFill/>
        </a:ln>
      </c:spPr>
    </c:title>
    <c:autoTitleDeleted val="0"/>
    <c:plotArea>
      <c:layout/>
      <c:barChart>
        <c:barDir val="bar"/>
        <c:grouping val="clustered"/>
        <c:varyColors val="0"/>
        <c:ser>
          <c:idx val="0"/>
          <c:order val="0"/>
          <c:tx>
            <c:strRef>
              <c:f>DashData!$B$32</c:f>
              <c:strCache>
                <c:ptCount val="1"/>
                <c:pt idx="0">
                  <c:v>MARÍTIMO</c:v>
                </c:pt>
              </c:strCache>
            </c:strRef>
          </c:tx>
          <c:spPr>
            <a:solidFill>
              <a:srgbClr val="1A2F5A"/>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DashData!$A$33:$A$35</c:f>
              <c:strCache>
                <c:ptCount val="3"/>
                <c:pt idx="0">
                  <c:v>País Exportador</c:v>
                </c:pt>
                <c:pt idx="1">
                  <c:v>Tránsito Internacional</c:v>
                </c:pt>
                <c:pt idx="2">
                  <c:v>País Importador</c:v>
                </c:pt>
              </c:strCache>
            </c:strRef>
          </c:cat>
          <c:val>
            <c:numRef>
              <c:f>DashData!$B$33:$B$35</c:f>
              <c:numCache>
                <c:formatCode>General</c:formatCode>
                <c:ptCount val="3"/>
                <c:pt idx="0">
                  <c:v>5</c:v>
                </c:pt>
                <c:pt idx="1">
                  <c:v>30</c:v>
                </c:pt>
                <c:pt idx="2">
                  <c:v>35</c:v>
                </c:pt>
              </c:numCache>
            </c:numRef>
          </c:val>
          <c:extLst>
            <c:ext xmlns:c16="http://schemas.microsoft.com/office/drawing/2014/chart" uri="{C3380CC4-5D6E-409C-BE32-E72D297353CC}">
              <c16:uniqueId val="{00000000-3755-4F15-9B43-C8C69CE58D8A}"/>
            </c:ext>
          </c:extLst>
        </c:ser>
        <c:ser>
          <c:idx val="1"/>
          <c:order val="1"/>
          <c:tx>
            <c:strRef>
              <c:f>DashData!$C$32</c:f>
              <c:strCache>
                <c:ptCount val="1"/>
                <c:pt idx="0">
                  <c:v>AÉREO</c:v>
                </c:pt>
              </c:strCache>
            </c:strRef>
          </c:tx>
          <c:spPr>
            <a:solidFill>
              <a:srgbClr val="F4B942"/>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DashData!$A$33:$A$35</c:f>
              <c:strCache>
                <c:ptCount val="3"/>
                <c:pt idx="0">
                  <c:v>País Exportador</c:v>
                </c:pt>
                <c:pt idx="1">
                  <c:v>Tránsito Internacional</c:v>
                </c:pt>
                <c:pt idx="2">
                  <c:v>País Importador</c:v>
                </c:pt>
              </c:strCache>
            </c:strRef>
          </c:cat>
          <c:val>
            <c:numRef>
              <c:f>DashData!$C$33:$C$35</c:f>
              <c:numCache>
                <c:formatCode>General</c:formatCode>
                <c:ptCount val="3"/>
                <c:pt idx="0">
                  <c:v>0</c:v>
                </c:pt>
                <c:pt idx="1">
                  <c:v>2</c:v>
                </c:pt>
                <c:pt idx="2">
                  <c:v>0</c:v>
                </c:pt>
              </c:numCache>
            </c:numRef>
          </c:val>
          <c:extLst>
            <c:ext xmlns:c16="http://schemas.microsoft.com/office/drawing/2014/chart" uri="{C3380CC4-5D6E-409C-BE32-E72D297353CC}">
              <c16:uniqueId val="{00000001-3755-4F15-9B43-C8C69CE58D8A}"/>
            </c:ext>
          </c:extLst>
        </c:ser>
        <c:ser>
          <c:idx val="2"/>
          <c:order val="2"/>
          <c:tx>
            <c:strRef>
              <c:f>DashData!$D$32</c:f>
              <c:strCache>
                <c:ptCount val="1"/>
                <c:pt idx="0">
                  <c:v>TERRESTRE</c:v>
                </c:pt>
              </c:strCache>
            </c:strRef>
          </c:tx>
          <c:spPr>
            <a:solidFill>
              <a:srgbClr val="375623"/>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DashData!$A$33:$A$35</c:f>
              <c:strCache>
                <c:ptCount val="3"/>
                <c:pt idx="0">
                  <c:v>País Exportador</c:v>
                </c:pt>
                <c:pt idx="1">
                  <c:v>Tránsito Internacional</c:v>
                </c:pt>
                <c:pt idx="2">
                  <c:v>País Importador</c:v>
                </c:pt>
              </c:strCache>
            </c:strRef>
          </c:cat>
          <c:val>
            <c:numRef>
              <c:f>DashData!$D$33:$D$35</c:f>
              <c:numCache>
                <c:formatCode>General</c:formatCode>
                <c:ptCount val="3"/>
                <c:pt idx="0">
                  <c:v>0</c:v>
                </c:pt>
                <c:pt idx="1">
                  <c:v>8</c:v>
                </c:pt>
                <c:pt idx="2">
                  <c:v>0</c:v>
                </c:pt>
              </c:numCache>
            </c:numRef>
          </c:val>
          <c:extLst>
            <c:ext xmlns:c16="http://schemas.microsoft.com/office/drawing/2014/chart" uri="{C3380CC4-5D6E-409C-BE32-E72D297353CC}">
              <c16:uniqueId val="{00000002-3755-4F15-9B43-C8C69CE58D8A}"/>
            </c:ext>
          </c:extLst>
        </c:ser>
        <c:dLbls>
          <c:showLegendKey val="0"/>
          <c:showVal val="0"/>
          <c:showCatName val="0"/>
          <c:showSerName val="0"/>
          <c:showPercent val="0"/>
          <c:showBubbleSize val="0"/>
        </c:dLbls>
        <c:gapWidth val="150"/>
        <c:axId val="71735031"/>
        <c:axId val="33731472"/>
      </c:barChart>
      <c:catAx>
        <c:axId val="71735031"/>
        <c:scaling>
          <c:orientation val="minMax"/>
        </c:scaling>
        <c:delete val="0"/>
        <c:axPos val="l"/>
        <c:title>
          <c:tx>
            <c:rich>
              <a:bodyPr rot="-5400000"/>
              <a:lstStyle/>
              <a:p>
                <a:pPr>
                  <a:defRPr sz="1000" b="1" strike="noStrike" spc="-1">
                    <a:solidFill>
                      <a:srgbClr val="000000"/>
                    </a:solidFill>
                    <a:latin typeface="Calibri"/>
                  </a:defRPr>
                </a:pPr>
                <a:r>
                  <a:rPr lang="es-CO" sz="1000" b="1" strike="noStrike" spc="-1">
                    <a:solidFill>
                      <a:srgbClr val="000000"/>
                    </a:solidFill>
                    <a:latin typeface="Calibri"/>
                  </a:rPr>
                  <a:t>Días</a:t>
                </a:r>
              </a:p>
            </c:rich>
          </c:tx>
          <c:overlay val="0"/>
          <c:spPr>
            <a:noFill/>
            <a:ln w="0">
              <a:noFill/>
            </a:ln>
          </c:spPr>
        </c:title>
        <c:numFmt formatCode="General" sourceLinked="0"/>
        <c:majorTickMark val="none"/>
        <c:minorTickMark val="none"/>
        <c:tickLblPos val="nextTo"/>
        <c:spPr>
          <a:ln w="9360">
            <a:solidFill>
              <a:srgbClr val="878787"/>
            </a:solidFill>
            <a:round/>
          </a:ln>
        </c:spPr>
        <c:txPr>
          <a:bodyPr/>
          <a:lstStyle/>
          <a:p>
            <a:pPr>
              <a:defRPr sz="1000" b="0" strike="noStrike" spc="-1">
                <a:solidFill>
                  <a:srgbClr val="000000"/>
                </a:solidFill>
                <a:latin typeface="Calibri"/>
              </a:defRPr>
            </a:pPr>
            <a:endParaRPr lang="es-CO"/>
          </a:p>
        </c:txPr>
        <c:crossAx val="33731472"/>
        <c:crosses val="autoZero"/>
        <c:auto val="1"/>
        <c:lblAlgn val="ctr"/>
        <c:lblOffset val="100"/>
        <c:noMultiLvlLbl val="0"/>
      </c:catAx>
      <c:valAx>
        <c:axId val="33731472"/>
        <c:scaling>
          <c:orientation val="minMax"/>
        </c:scaling>
        <c:delete val="0"/>
        <c:axPos val="b"/>
        <c:majorGridlines>
          <c:spPr>
            <a:ln w="9360">
              <a:solidFill>
                <a:srgbClr val="878787"/>
              </a:solidFill>
              <a:round/>
            </a:ln>
          </c:spPr>
        </c:majorGridlines>
        <c:title>
          <c:tx>
            <c:rich>
              <a:bodyPr rot="0"/>
              <a:lstStyle/>
              <a:p>
                <a:pPr>
                  <a:defRPr sz="1000" b="1" strike="noStrike" spc="-1">
                    <a:solidFill>
                      <a:srgbClr val="000000"/>
                    </a:solidFill>
                    <a:latin typeface="Calibri"/>
                  </a:defRPr>
                </a:pPr>
                <a:r>
                  <a:rPr lang="es-CO" sz="1000" b="1" strike="noStrike" spc="-1">
                    <a:solidFill>
                      <a:srgbClr val="000000"/>
                    </a:solidFill>
                    <a:latin typeface="Calibri"/>
                  </a:rPr>
                  <a:t>Etapa DFI</a:t>
                </a:r>
              </a:p>
            </c:rich>
          </c:tx>
          <c:overlay val="0"/>
          <c:spPr>
            <a:noFill/>
            <a:ln w="0">
              <a:noFill/>
            </a:ln>
          </c:spPr>
        </c:title>
        <c:numFmt formatCode="General" sourceLinked="0"/>
        <c:majorTickMark val="none"/>
        <c:minorTickMark val="none"/>
        <c:tickLblPos val="nextTo"/>
        <c:spPr>
          <a:ln w="9360">
            <a:solidFill>
              <a:srgbClr val="878787"/>
            </a:solidFill>
            <a:round/>
          </a:ln>
        </c:spPr>
        <c:txPr>
          <a:bodyPr/>
          <a:lstStyle/>
          <a:p>
            <a:pPr>
              <a:defRPr sz="1000" b="0" strike="noStrike" spc="-1">
                <a:solidFill>
                  <a:srgbClr val="000000"/>
                </a:solidFill>
                <a:latin typeface="Calibri"/>
              </a:defRPr>
            </a:pPr>
            <a:endParaRPr lang="es-CO"/>
          </a:p>
        </c:txPr>
        <c:crossAx val="71735031"/>
        <c:crosses val="autoZero"/>
        <c:crossBetween val="between"/>
      </c:valAx>
      <c:spPr>
        <a:noFill/>
        <a:ln w="0">
          <a:noFill/>
        </a:ln>
      </c:spPr>
    </c:plotArea>
    <c:legend>
      <c:legendPos val="r"/>
      <c:overlay val="0"/>
      <c:spPr>
        <a:noFill/>
        <a:ln w="0">
          <a:noFill/>
        </a:ln>
      </c:spPr>
      <c:txPr>
        <a:bodyPr/>
        <a:lstStyle/>
        <a:p>
          <a:pPr>
            <a:defRPr sz="1000" b="0" strike="noStrike" spc="-1">
              <a:solidFill>
                <a:srgbClr val="000000"/>
              </a:solidFill>
              <a:latin typeface="Calibri"/>
            </a:defRPr>
          </a:pPr>
          <a:endParaRPr lang="es-CO"/>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strike="noStrike" spc="-1">
                <a:solidFill>
                  <a:srgbClr val="000000"/>
                </a:solidFill>
                <a:latin typeface="Calibri"/>
              </a:defRPr>
            </a:pPr>
            <a:r>
              <a:rPr lang="es-CO" sz="1800" b="1" strike="noStrike" spc="-1">
                <a:solidFill>
                  <a:srgbClr val="000000"/>
                </a:solidFill>
                <a:latin typeface="Calibri"/>
              </a:rPr>
              <a:t>Estado de Resultados — Ingresos vs Costos vs Utilidad</a:t>
            </a:r>
          </a:p>
        </c:rich>
      </c:tx>
      <c:layout>
        <c:manualLayout>
          <c:xMode val="edge"/>
          <c:yMode val="edge"/>
          <c:x val="0.19493749721962722"/>
          <c:y val="3.0299776926839161E-2"/>
        </c:manualLayout>
      </c:layout>
      <c:overlay val="0"/>
      <c:spPr>
        <a:noFill/>
        <a:ln w="0">
          <a:noFill/>
        </a:ln>
      </c:spPr>
    </c:title>
    <c:autoTitleDeleted val="0"/>
    <c:plotArea>
      <c:layout>
        <c:manualLayout>
          <c:layoutTarget val="inner"/>
          <c:xMode val="edge"/>
          <c:yMode val="edge"/>
          <c:x val="8.998047300287286E-2"/>
          <c:y val="0.17830494220377197"/>
          <c:w val="0.82940768108714336"/>
          <c:h val="0.79858193465268579"/>
        </c:manualLayout>
      </c:layout>
      <c:barChart>
        <c:barDir val="col"/>
        <c:grouping val="clustered"/>
        <c:varyColors val="0"/>
        <c:ser>
          <c:idx val="0"/>
          <c:order val="0"/>
          <c:spPr>
            <a:solidFill>
              <a:srgbClr val="2E75B6"/>
            </a:solidFill>
            <a:ln w="9360">
              <a:solidFill>
                <a:srgbClr val="F9F9F9"/>
              </a:solidFill>
              <a:round/>
            </a:ln>
          </c:spPr>
          <c:invertIfNegative val="0"/>
          <c:dLbls>
            <c:spPr>
              <a:noFill/>
              <a:ln>
                <a:noFill/>
              </a:ln>
              <a:effectLst/>
            </c:spPr>
            <c:txPr>
              <a:bodyPr wrap="square"/>
              <a:lstStyle/>
              <a:p>
                <a:pPr>
                  <a:defRPr sz="1000" b="0" strike="noStrike" spc="-1">
                    <a:solidFill>
                      <a:srgbClr val="000000"/>
                    </a:solidFill>
                    <a:latin typeface="Arial"/>
                  </a:defRPr>
                </a:pPr>
                <a:endParaRPr lang="es-CO"/>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DashData!$A$22:$A$30</c:f>
              <c:strCache>
                <c:ptCount val="9"/>
                <c:pt idx="0">
                  <c:v>Ingresos EXW</c:v>
                </c:pt>
                <c:pt idx="1">
                  <c:v>Costos Producción</c:v>
                </c:pt>
                <c:pt idx="2">
                  <c:v>Utilidad Bruta</c:v>
                </c:pt>
                <c:pt idx="3">
                  <c:v>Costo DFI Marítimo</c:v>
                </c:pt>
                <c:pt idx="4">
                  <c:v>Utilidad Neta Marítimo</c:v>
                </c:pt>
                <c:pt idx="5">
                  <c:v>Costo DFI Aéreo</c:v>
                </c:pt>
                <c:pt idx="6">
                  <c:v>Utilidad Neta Aéreo</c:v>
                </c:pt>
                <c:pt idx="7">
                  <c:v>Costo DFI Terrestre</c:v>
                </c:pt>
                <c:pt idx="8">
                  <c:v>Utilidad Neta Terrestre</c:v>
                </c:pt>
              </c:strCache>
            </c:strRef>
          </c:cat>
          <c:val>
            <c:numRef>
              <c:f>DashData!$B$21:$B$30</c:f>
              <c:numCache>
                <c:formatCode>General</c:formatCode>
                <c:ptCount val="10"/>
                <c:pt idx="0">
                  <c:v>0</c:v>
                </c:pt>
                <c:pt idx="1">
                  <c:v>228000000</c:v>
                </c:pt>
                <c:pt idx="2" formatCode="_-\$* #,##0_-;&quot;-$&quot;* #,##0_-;_-\$* \-??_-;_-@_-">
                  <c:v>35150000</c:v>
                </c:pt>
                <c:pt idx="3">
                  <c:v>192850000</c:v>
                </c:pt>
                <c:pt idx="4">
                  <c:v>280533995</c:v>
                </c:pt>
                <c:pt idx="5">
                  <c:v>-87683995</c:v>
                </c:pt>
                <c:pt idx="6">
                  <c:v>102560000</c:v>
                </c:pt>
                <c:pt idx="7">
                  <c:v>90290000</c:v>
                </c:pt>
                <c:pt idx="8">
                  <c:v>41630000</c:v>
                </c:pt>
                <c:pt idx="9">
                  <c:v>151220000</c:v>
                </c:pt>
              </c:numCache>
            </c:numRef>
          </c:val>
          <c:extLst>
            <c:ext xmlns:c16="http://schemas.microsoft.com/office/drawing/2014/chart" uri="{C3380CC4-5D6E-409C-BE32-E72D297353CC}">
              <c16:uniqueId val="{00000000-C3CF-445B-9FCB-A5B21154D93D}"/>
            </c:ext>
          </c:extLst>
        </c:ser>
        <c:dLbls>
          <c:showLegendKey val="0"/>
          <c:showVal val="0"/>
          <c:showCatName val="0"/>
          <c:showSerName val="0"/>
          <c:showPercent val="0"/>
          <c:showBubbleSize val="0"/>
        </c:dLbls>
        <c:gapWidth val="150"/>
        <c:axId val="56410273"/>
        <c:axId val="87718406"/>
      </c:barChart>
      <c:catAx>
        <c:axId val="56410273"/>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000" b="0" strike="noStrike" spc="-1">
                <a:solidFill>
                  <a:srgbClr val="000000"/>
                </a:solidFill>
                <a:latin typeface="Calibri"/>
              </a:defRPr>
            </a:pPr>
            <a:endParaRPr lang="es-CO"/>
          </a:p>
        </c:txPr>
        <c:crossAx val="87718406"/>
        <c:crosses val="autoZero"/>
        <c:auto val="1"/>
        <c:lblAlgn val="ctr"/>
        <c:lblOffset val="100"/>
        <c:noMultiLvlLbl val="0"/>
      </c:catAx>
      <c:valAx>
        <c:axId val="87718406"/>
        <c:scaling>
          <c:orientation val="minMax"/>
        </c:scaling>
        <c:delete val="0"/>
        <c:axPos val="l"/>
        <c:majorGridlines>
          <c:spPr>
            <a:ln w="9360">
              <a:solidFill>
                <a:srgbClr val="878787"/>
              </a:solidFill>
              <a:round/>
            </a:ln>
          </c:spPr>
        </c:majorGridlines>
        <c:title>
          <c:tx>
            <c:rich>
              <a:bodyPr rot="-5400000"/>
              <a:lstStyle/>
              <a:p>
                <a:pPr>
                  <a:defRPr sz="1000" b="1" strike="noStrike" spc="-1">
                    <a:solidFill>
                      <a:srgbClr val="000000"/>
                    </a:solidFill>
                    <a:latin typeface="Calibri"/>
                  </a:defRPr>
                </a:pPr>
                <a:r>
                  <a:rPr lang="es-CO" sz="1000" b="1" strike="noStrike" spc="-1">
                    <a:solidFill>
                      <a:srgbClr val="000000"/>
                    </a:solidFill>
                    <a:latin typeface="Calibri"/>
                  </a:rPr>
                  <a:t>COP</a:t>
                </a:r>
              </a:p>
            </c:rich>
          </c:tx>
          <c:overlay val="0"/>
          <c:spPr>
            <a:noFill/>
            <a:ln w="0">
              <a:noFill/>
            </a:ln>
          </c:spPr>
        </c:title>
        <c:numFmt formatCode="General" sourceLinked="0"/>
        <c:majorTickMark val="none"/>
        <c:minorTickMark val="none"/>
        <c:tickLblPos val="nextTo"/>
        <c:spPr>
          <a:ln w="9360">
            <a:solidFill>
              <a:srgbClr val="878787"/>
            </a:solidFill>
            <a:round/>
          </a:ln>
        </c:spPr>
        <c:txPr>
          <a:bodyPr/>
          <a:lstStyle/>
          <a:p>
            <a:pPr>
              <a:defRPr sz="1000" b="0" strike="noStrike" spc="-1">
                <a:solidFill>
                  <a:srgbClr val="000000"/>
                </a:solidFill>
                <a:latin typeface="Calibri"/>
              </a:defRPr>
            </a:pPr>
            <a:endParaRPr lang="es-CO"/>
          </a:p>
        </c:txPr>
        <c:crossAx val="56410273"/>
        <c:crosses val="autoZero"/>
        <c:crossBetween val="between"/>
      </c:valAx>
      <c:spPr>
        <a:noFill/>
        <a:ln w="0">
          <a:noFill/>
        </a:ln>
      </c:spPr>
    </c:plotArea>
    <c:legend>
      <c:legendPos val="r"/>
      <c:overlay val="0"/>
      <c:spPr>
        <a:noFill/>
        <a:ln w="0">
          <a:noFill/>
        </a:ln>
      </c:spPr>
      <c:txPr>
        <a:bodyPr/>
        <a:lstStyle/>
        <a:p>
          <a:pPr>
            <a:defRPr sz="1000" b="0" strike="noStrike" spc="-1">
              <a:solidFill>
                <a:srgbClr val="000000"/>
              </a:solidFill>
              <a:latin typeface="Calibri"/>
            </a:defRPr>
          </a:pPr>
          <a:endParaRPr lang="es-CO"/>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strike="noStrike" spc="-1">
                <a:solidFill>
                  <a:srgbClr val="000000"/>
                </a:solidFill>
                <a:latin typeface="Calibri"/>
              </a:defRPr>
            </a:pPr>
            <a:r>
              <a:rPr lang="es-CO" sz="1800" b="1" strike="noStrike" spc="-1">
                <a:solidFill>
                  <a:srgbClr val="000000"/>
                </a:solidFill>
                <a:latin typeface="Calibri"/>
              </a:rPr>
              <a:t>Distribución de Costos por Categoría</a:t>
            </a:r>
          </a:p>
        </c:rich>
      </c:tx>
      <c:overlay val="0"/>
      <c:spPr>
        <a:noFill/>
        <a:ln w="0">
          <a:noFill/>
        </a:ln>
      </c:spPr>
    </c:title>
    <c:autoTitleDeleted val="0"/>
    <c:plotArea>
      <c:layout/>
      <c:pieChart>
        <c:varyColors val="1"/>
        <c:ser>
          <c:idx val="0"/>
          <c:order val="0"/>
          <c:spPr>
            <a:solidFill>
              <a:srgbClr val="4F81BD"/>
            </a:solidFill>
            <a:ln w="9360">
              <a:solidFill>
                <a:srgbClr val="F9F9F9"/>
              </a:solidFill>
              <a:round/>
            </a:ln>
          </c:spPr>
          <c:dPt>
            <c:idx val="0"/>
            <c:bubble3D val="0"/>
            <c:extLst>
              <c:ext xmlns:c16="http://schemas.microsoft.com/office/drawing/2014/chart" uri="{C3380CC4-5D6E-409C-BE32-E72D297353CC}">
                <c16:uniqueId val="{00000001-A667-41A3-BADC-B053698E61A6}"/>
              </c:ext>
            </c:extLst>
          </c:dPt>
          <c:dPt>
            <c:idx val="1"/>
            <c:bubble3D val="0"/>
            <c:spPr>
              <a:solidFill>
                <a:srgbClr val="C0504D"/>
              </a:solidFill>
              <a:ln w="9360">
                <a:solidFill>
                  <a:srgbClr val="F9F9F9"/>
                </a:solidFill>
                <a:round/>
              </a:ln>
            </c:spPr>
            <c:extLst>
              <c:ext xmlns:c16="http://schemas.microsoft.com/office/drawing/2014/chart" uri="{C3380CC4-5D6E-409C-BE32-E72D297353CC}">
                <c16:uniqueId val="{00000003-A667-41A3-BADC-B053698E61A6}"/>
              </c:ext>
            </c:extLst>
          </c:dPt>
          <c:dPt>
            <c:idx val="2"/>
            <c:bubble3D val="0"/>
            <c:spPr>
              <a:solidFill>
                <a:srgbClr val="9BBB59"/>
              </a:solidFill>
              <a:ln w="9360">
                <a:solidFill>
                  <a:srgbClr val="F9F9F9"/>
                </a:solidFill>
                <a:round/>
              </a:ln>
            </c:spPr>
            <c:extLst>
              <c:ext xmlns:c16="http://schemas.microsoft.com/office/drawing/2014/chart" uri="{C3380CC4-5D6E-409C-BE32-E72D297353CC}">
                <c16:uniqueId val="{00000005-A667-41A3-BADC-B053698E61A6}"/>
              </c:ext>
            </c:extLst>
          </c:dPt>
          <c:dPt>
            <c:idx val="3"/>
            <c:bubble3D val="0"/>
            <c:spPr>
              <a:solidFill>
                <a:srgbClr val="8064A2"/>
              </a:solidFill>
              <a:ln w="9360">
                <a:solidFill>
                  <a:srgbClr val="F9F9F9"/>
                </a:solidFill>
                <a:round/>
              </a:ln>
            </c:spPr>
            <c:extLst>
              <c:ext xmlns:c16="http://schemas.microsoft.com/office/drawing/2014/chart" uri="{C3380CC4-5D6E-409C-BE32-E72D297353CC}">
                <c16:uniqueId val="{00000007-A667-41A3-BADC-B053698E61A6}"/>
              </c:ext>
            </c:extLst>
          </c:dPt>
          <c:dLbls>
            <c:dLbl>
              <c:idx val="0"/>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1-A667-41A3-BADC-B053698E61A6}"/>
                </c:ext>
              </c:extLst>
            </c:dLbl>
            <c:dLbl>
              <c:idx val="1"/>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3-A667-41A3-BADC-B053698E61A6}"/>
                </c:ext>
              </c:extLst>
            </c:dLbl>
            <c:dLbl>
              <c:idx val="2"/>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5-A667-41A3-BADC-B053698E61A6}"/>
                </c:ext>
              </c:extLst>
            </c:dLbl>
            <c:dLbl>
              <c:idx val="3"/>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extLst>
                <c:ext xmlns:c15="http://schemas.microsoft.com/office/drawing/2012/chart" uri="{CE6537A1-D6FC-4f65-9D91-7224C49458BB}"/>
                <c:ext xmlns:c16="http://schemas.microsoft.com/office/drawing/2014/chart" uri="{C3380CC4-5D6E-409C-BE32-E72D297353CC}">
                  <c16:uniqueId val="{00000007-A667-41A3-BADC-B053698E61A6}"/>
                </c:ext>
              </c:extLst>
            </c:dLbl>
            <c:spPr>
              <a:noFill/>
              <a:ln>
                <a:noFill/>
              </a:ln>
              <a:effectLst/>
            </c:spPr>
            <c:txPr>
              <a:bodyPr wrap="square"/>
              <a:lstStyle/>
              <a:p>
                <a:pPr>
                  <a:defRPr sz="1000" b="0" strike="noStrike" spc="-1">
                    <a:solidFill>
                      <a:srgbClr val="000000"/>
                    </a:solidFill>
                    <a:latin typeface="Calibri"/>
                  </a:defRPr>
                </a:pPr>
                <a:endParaRPr lang="es-CO"/>
              </a:p>
            </c:txPr>
            <c:dLblPos val="bestFit"/>
            <c:showLegendKey val="1"/>
            <c:showVal val="1"/>
            <c:showCatName val="1"/>
            <c:showSerName val="1"/>
            <c:showPercent val="1"/>
            <c:showBubbleSize val="1"/>
            <c:separator>; </c:separator>
            <c:showLeaderLines val="1"/>
            <c:extLst>
              <c:ext xmlns:c15="http://schemas.microsoft.com/office/drawing/2012/chart" uri="{CE6537A1-D6FC-4f65-9D91-7224C49458BB}"/>
            </c:extLst>
          </c:dLbls>
          <c:cat>
            <c:strRef>
              <c:f>DashData!$A$16:$A$18</c:f>
              <c:strCache>
                <c:ptCount val="3"/>
                <c:pt idx="0">
                  <c:v>Costos Directos</c:v>
                </c:pt>
                <c:pt idx="1">
                  <c:v>Costos Indirectos</c:v>
                </c:pt>
                <c:pt idx="2">
                  <c:v>Costos Logísticos</c:v>
                </c:pt>
              </c:strCache>
            </c:strRef>
          </c:cat>
          <c:val>
            <c:numRef>
              <c:f>DashData!$B$15:$B$18</c:f>
              <c:numCache>
                <c:formatCode>\$#,##0;[Red]"-$"#,##0</c:formatCode>
                <c:ptCount val="4"/>
                <c:pt idx="0" formatCode="General">
                  <c:v>0</c:v>
                </c:pt>
                <c:pt idx="1">
                  <c:v>18700000</c:v>
                </c:pt>
                <c:pt idx="2">
                  <c:v>4950000</c:v>
                </c:pt>
                <c:pt idx="3">
                  <c:v>11500000</c:v>
                </c:pt>
              </c:numCache>
            </c:numRef>
          </c:val>
          <c:extLst>
            <c:ext xmlns:c16="http://schemas.microsoft.com/office/drawing/2014/chart" uri="{C3380CC4-5D6E-409C-BE32-E72D297353CC}">
              <c16:uniqueId val="{00000008-A667-41A3-BADC-B053698E61A6}"/>
            </c:ext>
          </c:extLst>
        </c:ser>
        <c:dLbls>
          <c:showLegendKey val="0"/>
          <c:showVal val="0"/>
          <c:showCatName val="0"/>
          <c:showSerName val="0"/>
          <c:showPercent val="0"/>
          <c:showBubbleSize val="0"/>
          <c:showLeaderLines val="1"/>
        </c:dLbls>
        <c:firstSliceAng val="0"/>
      </c:pieChart>
      <c:spPr>
        <a:noFill/>
        <a:ln w="0">
          <a:noFill/>
        </a:ln>
      </c:spPr>
    </c:plotArea>
    <c:legend>
      <c:legendPos val="r"/>
      <c:overlay val="0"/>
      <c:spPr>
        <a:noFill/>
        <a:ln w="0">
          <a:noFill/>
        </a:ln>
      </c:spPr>
      <c:txPr>
        <a:bodyPr/>
        <a:lstStyle/>
        <a:p>
          <a:pPr>
            <a:defRPr sz="1000" b="0" strike="noStrike" spc="-1">
              <a:solidFill>
                <a:srgbClr val="000000"/>
              </a:solidFill>
              <a:latin typeface="Calibri"/>
            </a:defRPr>
          </a:pPr>
          <a:endParaRPr lang="es-CO"/>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682560</xdr:colOff>
      <xdr:row>65</xdr:row>
      <xdr:rowOff>106560</xdr:rowOff>
    </xdr:to>
    <xdr:pic>
      <xdr:nvPicPr>
        <xdr:cNvPr id="2" name="Imagen 3">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0"/>
          <a:ext cx="7454880" cy="106315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607320</xdr:colOff>
      <xdr:row>46</xdr:row>
      <xdr:rowOff>10800</xdr:rowOff>
    </xdr:to>
    <xdr:pic>
      <xdr:nvPicPr>
        <xdr:cNvPr id="2" name="Imagen 2">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0" y="0"/>
          <a:ext cx="9637200" cy="745920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242640</xdr:colOff>
      <xdr:row>0</xdr:row>
      <xdr:rowOff>133200</xdr:rowOff>
    </xdr:from>
    <xdr:to>
      <xdr:col>2</xdr:col>
      <xdr:colOff>1113480</xdr:colOff>
      <xdr:row>5</xdr:row>
      <xdr:rowOff>36720</xdr:rowOff>
    </xdr:to>
    <xdr:pic>
      <xdr:nvPicPr>
        <xdr:cNvPr id="2" name="1 Imagen">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437760" y="133200"/>
          <a:ext cx="1473840" cy="71316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85680</xdr:colOff>
      <xdr:row>0</xdr:row>
      <xdr:rowOff>28440</xdr:rowOff>
    </xdr:from>
    <xdr:to>
      <xdr:col>2</xdr:col>
      <xdr:colOff>560880</xdr:colOff>
      <xdr:row>7</xdr:row>
      <xdr:rowOff>27360</xdr:rowOff>
    </xdr:to>
    <xdr:pic>
      <xdr:nvPicPr>
        <xdr:cNvPr id="3" name="1 Imagen">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stretch/>
      </xdr:blipFill>
      <xdr:spPr>
        <a:xfrm>
          <a:off x="85680" y="28440"/>
          <a:ext cx="2548440" cy="125640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99060</xdr:colOff>
      <xdr:row>65</xdr:row>
      <xdr:rowOff>22860</xdr:rowOff>
    </xdr:from>
    <xdr:to>
      <xdr:col>5</xdr:col>
      <xdr:colOff>143280</xdr:colOff>
      <xdr:row>87</xdr:row>
      <xdr:rowOff>91440</xdr:rowOff>
    </xdr:to>
    <xdr:graphicFrame macro="">
      <xdr:nvGraphicFramePr>
        <xdr:cNvPr id="4" name="Chart 1">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0</xdr:colOff>
      <xdr:row>65</xdr:row>
      <xdr:rowOff>0</xdr:rowOff>
    </xdr:from>
    <xdr:to>
      <xdr:col>10</xdr:col>
      <xdr:colOff>729660</xdr:colOff>
      <xdr:row>85</xdr:row>
      <xdr:rowOff>720</xdr:rowOff>
    </xdr:to>
    <xdr:graphicFrame macro="">
      <xdr:nvGraphicFramePr>
        <xdr:cNvPr id="5" name="Chart 2">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99060</xdr:colOff>
      <xdr:row>89</xdr:row>
      <xdr:rowOff>22860</xdr:rowOff>
    </xdr:from>
    <xdr:to>
      <xdr:col>5</xdr:col>
      <xdr:colOff>143280</xdr:colOff>
      <xdr:row>109</xdr:row>
      <xdr:rowOff>23220</xdr:rowOff>
    </xdr:to>
    <xdr:graphicFrame macro="">
      <xdr:nvGraphicFramePr>
        <xdr:cNvPr id="6" name="Chart 3">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7620</xdr:colOff>
      <xdr:row>85</xdr:row>
      <xdr:rowOff>160020</xdr:rowOff>
    </xdr:from>
    <xdr:to>
      <xdr:col>17</xdr:col>
      <xdr:colOff>22860</xdr:colOff>
      <xdr:row>105</xdr:row>
      <xdr:rowOff>160380</xdr:rowOff>
    </xdr:to>
    <xdr:graphicFrame macro="">
      <xdr:nvGraphicFramePr>
        <xdr:cNvPr id="7" name="Chart 4">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76200</xdr:colOff>
      <xdr:row>109</xdr:row>
      <xdr:rowOff>106680</xdr:rowOff>
    </xdr:from>
    <xdr:to>
      <xdr:col>5</xdr:col>
      <xdr:colOff>120420</xdr:colOff>
      <xdr:row>129</xdr:row>
      <xdr:rowOff>107400</xdr:rowOff>
    </xdr:to>
    <xdr:graphicFrame macro="">
      <xdr:nvGraphicFramePr>
        <xdr:cNvPr id="8" name="Chart 5">
          <a:extLst>
            <a:ext uri="{FF2B5EF4-FFF2-40B4-BE49-F238E27FC236}">
              <a16:creationId xmlns:a16="http://schemas.microsoft.com/office/drawing/2014/main" id="{00000000-0008-0000-06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Tema d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proexport.com.co/VBeContent/logistica/NewsDetail.asp?ID=2118&amp;IDCompany=8" TargetMode="External"/><Relationship Id="rId7" Type="http://schemas.openxmlformats.org/officeDocument/2006/relationships/vmlDrawing" Target="../drawings/vmlDrawing1.vml"/><Relationship Id="rId2" Type="http://schemas.openxmlformats.org/officeDocument/2006/relationships/hyperlink" Target="http://www.proexport.com.co/VBeContent/logistica/NewsDetail.asp?ID=2118&amp;IDCompany=8" TargetMode="External"/><Relationship Id="rId1" Type="http://schemas.openxmlformats.org/officeDocument/2006/relationships/hyperlink" Target="http://www.proexport.com.co/VBeContent/logistica/NewsDetail.asp?ID=2118&amp;IDCompany=8" TargetMode="External"/><Relationship Id="rId6" Type="http://schemas.openxmlformats.org/officeDocument/2006/relationships/drawing" Target="../drawings/drawing4.xml"/><Relationship Id="rId5" Type="http://schemas.openxmlformats.org/officeDocument/2006/relationships/hyperlink" Target="http://www.proexport.com.co/SIICExterno/controles/Noticias.aspx?IdNews=11543&amp;Titulo=NOTICIAS&amp;IdCategoria=943&amp;Menu=Logistica&amp;Header=Logistica" TargetMode="External"/><Relationship Id="rId4" Type="http://schemas.openxmlformats.org/officeDocument/2006/relationships/hyperlink" Target="http://www.proexport.com.co/VBeContent/logistica/NewsDetail.asp?ID=2118&amp;IDCompany=8"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zoomScale="76" zoomScaleNormal="76" workbookViewId="0">
      <selection activeCell="O38" sqref="O38"/>
    </sheetView>
  </sheetViews>
  <sheetFormatPr baseColWidth="10" defaultColWidth="10.6328125" defaultRowHeight="12.5" x14ac:dyDescent="0.25"/>
  <sheetData/>
  <pageMargins left="0.7" right="0.7" top="0.75" bottom="0.75" header="0.511811023622047" footer="0.511811023622047"/>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6"/>
  <sheetViews>
    <sheetView zoomScaleNormal="100" workbookViewId="0"/>
  </sheetViews>
  <sheetFormatPr baseColWidth="10" defaultColWidth="8.6328125" defaultRowHeight="12.5" x14ac:dyDescent="0.25"/>
  <sheetData>
    <row r="1" spans="1:6" ht="15" customHeight="1" x14ac:dyDescent="0.25">
      <c r="A1" t="s">
        <v>673</v>
      </c>
      <c r="B1" t="s">
        <v>674</v>
      </c>
      <c r="C1" t="s">
        <v>675</v>
      </c>
      <c r="D1" t="s">
        <v>676</v>
      </c>
      <c r="E1" t="s">
        <v>541</v>
      </c>
      <c r="F1" t="s">
        <v>677</v>
      </c>
    </row>
    <row r="2" spans="1:6" ht="15" customHeight="1" x14ac:dyDescent="0.25">
      <c r="A2" t="s">
        <v>390</v>
      </c>
      <c r="B2" s="276">
        <f>SIMULADOR!F47</f>
        <v>6251315</v>
      </c>
      <c r="C2">
        <f>SIMULADOR!F52+SIMULADOR!F55+SIMULADOR!F58+SIMULADOR!F60</f>
        <v>9400000</v>
      </c>
      <c r="D2">
        <f>SIMULADOR!F61+SUM(SIMULADOR!F64:F73)</f>
        <v>264882680</v>
      </c>
      <c r="E2" s="276">
        <f>SIMULADOR!F75</f>
        <v>247631365</v>
      </c>
      <c r="F2">
        <v>35</v>
      </c>
    </row>
    <row r="3" spans="1:6" ht="15" customHeight="1" x14ac:dyDescent="0.25">
      <c r="A3" t="s">
        <v>391</v>
      </c>
      <c r="B3" s="276">
        <f>SIMULADOR!I47</f>
        <v>6250000</v>
      </c>
      <c r="C3">
        <f>SIMULADOR!I52+SIMULADOR!I55+SIMULADOR!I58+SIMULADOR!I60</f>
        <v>26400000</v>
      </c>
      <c r="D3">
        <f>SIMULADOR!I61+SUM(SIMULADOR!I64:I73)</f>
        <v>69910000</v>
      </c>
      <c r="E3" s="276">
        <f>SIMULADOR!I75</f>
        <v>35660000</v>
      </c>
      <c r="F3">
        <v>5</v>
      </c>
    </row>
    <row r="4" spans="1:6" ht="15" customHeight="1" x14ac:dyDescent="0.25">
      <c r="A4" t="s">
        <v>392</v>
      </c>
      <c r="B4" s="276">
        <f>SIMULADOR!L47</f>
        <v>6250000</v>
      </c>
      <c r="C4">
        <f>SIMULADOR!L52+SIMULADOR!L55+SIMULADOR!L58+SIMULADOR!L60</f>
        <v>5700000</v>
      </c>
      <c r="D4">
        <f>SIMULADOR!L61+SUM(SIMULADOR!L64:L73)</f>
        <v>29680000</v>
      </c>
      <c r="E4" s="276">
        <f>SIMULADOR!L75</f>
        <v>16130000</v>
      </c>
      <c r="F4">
        <v>15</v>
      </c>
    </row>
    <row r="6" spans="1:6" ht="15" customHeight="1" x14ac:dyDescent="0.25">
      <c r="A6" t="s">
        <v>532</v>
      </c>
      <c r="B6" t="s">
        <v>678</v>
      </c>
    </row>
    <row r="7" spans="1:6" ht="15" customHeight="1" x14ac:dyDescent="0.25">
      <c r="A7" t="s">
        <v>514</v>
      </c>
      <c r="B7" s="277">
        <f>'BALANCE GENERAL'!H13</f>
        <v>41000000</v>
      </c>
    </row>
    <row r="8" spans="1:6" ht="15" customHeight="1" x14ac:dyDescent="0.25">
      <c r="A8" t="s">
        <v>679</v>
      </c>
      <c r="B8" s="277">
        <f>'BALANCE GENERAL'!H19</f>
        <v>28500000</v>
      </c>
    </row>
    <row r="9" spans="1:6" ht="15" customHeight="1" x14ac:dyDescent="0.25">
      <c r="A9" t="s">
        <v>522</v>
      </c>
      <c r="B9" s="277">
        <f>'BALANCE GENERAL'!H22</f>
        <v>69500000</v>
      </c>
    </row>
    <row r="10" spans="1:6" ht="15" customHeight="1" x14ac:dyDescent="0.25">
      <c r="A10" t="s">
        <v>515</v>
      </c>
      <c r="B10" s="277">
        <f>'BALANCE GENERAL'!R13</f>
        <v>22375000</v>
      </c>
    </row>
    <row r="11" spans="1:6" ht="15" customHeight="1" x14ac:dyDescent="0.25">
      <c r="A11" t="s">
        <v>680</v>
      </c>
      <c r="B11" s="277">
        <f>'BALANCE GENERAL'!R19</f>
        <v>12000000</v>
      </c>
    </row>
    <row r="12" spans="1:6" ht="15" customHeight="1" x14ac:dyDescent="0.25">
      <c r="A12" t="s">
        <v>523</v>
      </c>
      <c r="B12" s="277">
        <f>'BALANCE GENERAL'!R22</f>
        <v>34375000</v>
      </c>
    </row>
    <row r="13" spans="1:6" ht="15" customHeight="1" x14ac:dyDescent="0.25">
      <c r="A13" t="s">
        <v>563</v>
      </c>
      <c r="B13" s="277">
        <f>'BALANCE GENERAL'!B28</f>
        <v>35125000</v>
      </c>
    </row>
    <row r="15" spans="1:6" ht="15" customHeight="1" x14ac:dyDescent="0.25">
      <c r="A15" t="s">
        <v>681</v>
      </c>
      <c r="B15" t="s">
        <v>678</v>
      </c>
    </row>
    <row r="16" spans="1:6" ht="15" customHeight="1" x14ac:dyDescent="0.25">
      <c r="A16" t="s">
        <v>399</v>
      </c>
      <c r="B16" s="277">
        <f>COSTOS!K9</f>
        <v>18700000</v>
      </c>
    </row>
    <row r="17" spans="1:4" ht="15" customHeight="1" x14ac:dyDescent="0.25">
      <c r="A17" t="s">
        <v>409</v>
      </c>
      <c r="B17" s="277">
        <f>COSTOS!P13</f>
        <v>4950000</v>
      </c>
    </row>
    <row r="18" spans="1:4" ht="15" customHeight="1" x14ac:dyDescent="0.25">
      <c r="A18" t="s">
        <v>451</v>
      </c>
      <c r="B18" s="277">
        <f>COSTOS!U11</f>
        <v>11500000</v>
      </c>
    </row>
    <row r="19" spans="1:4" ht="15" customHeight="1" x14ac:dyDescent="0.25">
      <c r="A19" t="s">
        <v>682</v>
      </c>
      <c r="B19" s="278">
        <f>COSTOS!X7</f>
        <v>35150000</v>
      </c>
    </row>
    <row r="21" spans="1:4" ht="15" customHeight="1" x14ac:dyDescent="0.25">
      <c r="A21" t="s">
        <v>532</v>
      </c>
      <c r="B21" t="s">
        <v>678</v>
      </c>
    </row>
    <row r="22" spans="1:4" ht="15" customHeight="1" x14ac:dyDescent="0.25">
      <c r="A22" t="s">
        <v>683</v>
      </c>
      <c r="B22">
        <f>SIMULADOR!D13*SIMULADOR!D21</f>
        <v>228000000</v>
      </c>
    </row>
    <row r="23" spans="1:4" ht="15" customHeight="1" x14ac:dyDescent="0.25">
      <c r="A23" t="s">
        <v>684</v>
      </c>
      <c r="B23" s="278">
        <f>COSTOS!X7</f>
        <v>35150000</v>
      </c>
    </row>
    <row r="24" spans="1:4" ht="15" customHeight="1" x14ac:dyDescent="0.25">
      <c r="A24" t="s">
        <v>685</v>
      </c>
      <c r="B24">
        <f>B22-B23</f>
        <v>192850000</v>
      </c>
    </row>
    <row r="25" spans="1:4" ht="15" customHeight="1" x14ac:dyDescent="0.25">
      <c r="A25" t="s">
        <v>686</v>
      </c>
      <c r="B25">
        <f>B2+C2+D2</f>
        <v>280533995</v>
      </c>
    </row>
    <row r="26" spans="1:4" ht="15" customHeight="1" x14ac:dyDescent="0.25">
      <c r="A26" t="s">
        <v>687</v>
      </c>
      <c r="B26">
        <f>B24-B25</f>
        <v>-87683995</v>
      </c>
    </row>
    <row r="27" spans="1:4" ht="15" customHeight="1" x14ac:dyDescent="0.25">
      <c r="A27" t="s">
        <v>688</v>
      </c>
      <c r="B27">
        <f>B3+C3+D3</f>
        <v>102560000</v>
      </c>
    </row>
    <row r="28" spans="1:4" ht="15" customHeight="1" x14ac:dyDescent="0.25">
      <c r="A28" t="s">
        <v>689</v>
      </c>
      <c r="B28">
        <f>B24-B27</f>
        <v>90290000</v>
      </c>
    </row>
    <row r="29" spans="1:4" ht="15" customHeight="1" x14ac:dyDescent="0.25">
      <c r="A29" t="s">
        <v>690</v>
      </c>
      <c r="B29">
        <f>B4+C4+D4</f>
        <v>41630000</v>
      </c>
    </row>
    <row r="30" spans="1:4" ht="15" customHeight="1" x14ac:dyDescent="0.25">
      <c r="A30" t="s">
        <v>691</v>
      </c>
      <c r="B30">
        <f>B24-B29</f>
        <v>151220000</v>
      </c>
    </row>
    <row r="32" spans="1:4" ht="15" customHeight="1" x14ac:dyDescent="0.25">
      <c r="A32" t="s">
        <v>692</v>
      </c>
      <c r="B32" t="s">
        <v>390</v>
      </c>
      <c r="C32" t="s">
        <v>391</v>
      </c>
      <c r="D32" t="s">
        <v>392</v>
      </c>
    </row>
    <row r="33" spans="1:4" ht="15" customHeight="1" x14ac:dyDescent="0.25">
      <c r="A33" t="s">
        <v>693</v>
      </c>
      <c r="B33">
        <f>SUM(SIMULADOR!G32:G46)</f>
        <v>5</v>
      </c>
      <c r="C33">
        <f>SUM(SIMULADOR!J32:J46)</f>
        <v>0</v>
      </c>
      <c r="D33">
        <f>SUM(SIMULADOR!M32:M46)</f>
        <v>0</v>
      </c>
    </row>
    <row r="34" spans="1:4" ht="15" customHeight="1" x14ac:dyDescent="0.25">
      <c r="A34" t="s">
        <v>597</v>
      </c>
      <c r="B34">
        <v>30</v>
      </c>
      <c r="C34">
        <v>2</v>
      </c>
      <c r="D34">
        <v>8</v>
      </c>
    </row>
    <row r="35" spans="1:4" ht="15" customHeight="1" x14ac:dyDescent="0.25">
      <c r="A35" t="s">
        <v>694</v>
      </c>
      <c r="B35">
        <f>SUM(SIMULADOR!G64:G73)</f>
        <v>35</v>
      </c>
      <c r="C35">
        <f>SUM(SIMULADOR!J64:J73)</f>
        <v>0</v>
      </c>
      <c r="D35">
        <f>SUM(SIMULADOR!M64:M73)</f>
        <v>0</v>
      </c>
    </row>
    <row r="36" spans="1:4" ht="15" customHeight="1" x14ac:dyDescent="0.25">
      <c r="A36" t="s">
        <v>682</v>
      </c>
      <c r="B36">
        <f>B33+B34+B35</f>
        <v>70</v>
      </c>
      <c r="C36">
        <f>C33+C34+C35</f>
        <v>2</v>
      </c>
      <c r="D36">
        <f>D33+D34+D35</f>
        <v>8</v>
      </c>
    </row>
    <row r="38" spans="1:4" ht="15" customHeight="1" x14ac:dyDescent="0.25">
      <c r="A38" t="s">
        <v>695</v>
      </c>
      <c r="B38" t="s">
        <v>681</v>
      </c>
      <c r="C38" t="s">
        <v>696</v>
      </c>
    </row>
    <row r="39" spans="1:4" ht="15" customHeight="1" x14ac:dyDescent="0.25">
      <c r="A39" t="s">
        <v>697</v>
      </c>
      <c r="B39" t="s">
        <v>698</v>
      </c>
      <c r="C39" s="277">
        <v>12000000</v>
      </c>
    </row>
    <row r="40" spans="1:4" ht="15" customHeight="1" x14ac:dyDescent="0.25">
      <c r="A40" t="s">
        <v>699</v>
      </c>
      <c r="B40" t="s">
        <v>698</v>
      </c>
      <c r="C40" s="278">
        <v>4000000</v>
      </c>
    </row>
    <row r="41" spans="1:4" ht="15" customHeight="1" x14ac:dyDescent="0.25">
      <c r="A41" t="s">
        <v>700</v>
      </c>
      <c r="B41" t="s">
        <v>698</v>
      </c>
      <c r="C41" s="277">
        <v>1200000</v>
      </c>
    </row>
    <row r="42" spans="1:4" ht="15" customHeight="1" x14ac:dyDescent="0.25">
      <c r="A42" t="s">
        <v>582</v>
      </c>
      <c r="B42" t="s">
        <v>698</v>
      </c>
      <c r="C42" s="277">
        <v>1500000</v>
      </c>
    </row>
    <row r="43" spans="1:4" ht="15" customHeight="1" x14ac:dyDescent="0.25">
      <c r="A43" t="s">
        <v>701</v>
      </c>
      <c r="B43" t="s">
        <v>702</v>
      </c>
      <c r="C43" s="277">
        <v>700000</v>
      </c>
    </row>
    <row r="44" spans="1:4" ht="15" customHeight="1" x14ac:dyDescent="0.25">
      <c r="A44" t="s">
        <v>589</v>
      </c>
      <c r="B44" t="s">
        <v>702</v>
      </c>
      <c r="C44" s="277">
        <v>500000</v>
      </c>
    </row>
    <row r="45" spans="1:4" ht="15" customHeight="1" x14ac:dyDescent="0.25">
      <c r="A45" t="s">
        <v>703</v>
      </c>
      <c r="B45" t="s">
        <v>702</v>
      </c>
      <c r="C45" s="277">
        <v>1500000</v>
      </c>
    </row>
    <row r="46" spans="1:4" ht="15" customHeight="1" x14ac:dyDescent="0.25">
      <c r="A46" t="s">
        <v>704</v>
      </c>
      <c r="B46" t="s">
        <v>702</v>
      </c>
      <c r="C46" s="277">
        <v>300000</v>
      </c>
    </row>
    <row r="47" spans="1:4" ht="15" customHeight="1" x14ac:dyDescent="0.25">
      <c r="A47" t="s">
        <v>705</v>
      </c>
      <c r="B47" t="s">
        <v>702</v>
      </c>
      <c r="C47" s="277">
        <v>400000</v>
      </c>
    </row>
    <row r="48" spans="1:4" ht="15" customHeight="1" x14ac:dyDescent="0.25">
      <c r="A48" t="s">
        <v>706</v>
      </c>
      <c r="B48" t="s">
        <v>702</v>
      </c>
      <c r="C48" s="277">
        <v>400000</v>
      </c>
    </row>
    <row r="49" spans="1:3" ht="15" customHeight="1" x14ac:dyDescent="0.25">
      <c r="A49" t="s">
        <v>707</v>
      </c>
      <c r="B49" t="s">
        <v>702</v>
      </c>
      <c r="C49" s="277">
        <v>970000</v>
      </c>
    </row>
    <row r="50" spans="1:3" ht="15" customHeight="1" x14ac:dyDescent="0.25">
      <c r="A50" t="s">
        <v>580</v>
      </c>
      <c r="B50" t="s">
        <v>702</v>
      </c>
      <c r="C50" s="277">
        <v>180000</v>
      </c>
    </row>
    <row r="51" spans="1:3" ht="15" customHeight="1" x14ac:dyDescent="0.25">
      <c r="A51" t="s">
        <v>708</v>
      </c>
      <c r="B51" t="s">
        <v>709</v>
      </c>
      <c r="C51" s="277">
        <v>1000000</v>
      </c>
    </row>
    <row r="52" spans="1:3" ht="15" customHeight="1" x14ac:dyDescent="0.25">
      <c r="A52" t="s">
        <v>710</v>
      </c>
      <c r="B52" t="s">
        <v>709</v>
      </c>
      <c r="C52" s="277">
        <v>900000</v>
      </c>
    </row>
    <row r="53" spans="1:3" ht="15" customHeight="1" x14ac:dyDescent="0.25">
      <c r="A53" t="s">
        <v>711</v>
      </c>
      <c r="B53" t="s">
        <v>709</v>
      </c>
      <c r="C53" s="277">
        <v>8000000</v>
      </c>
    </row>
    <row r="54" spans="1:3" ht="15" customHeight="1" x14ac:dyDescent="0.25">
      <c r="A54" t="s">
        <v>712</v>
      </c>
      <c r="B54" t="s">
        <v>709</v>
      </c>
      <c r="C54" s="277">
        <v>200000</v>
      </c>
    </row>
    <row r="55" spans="1:3" ht="15" customHeight="1" x14ac:dyDescent="0.25">
      <c r="A55" t="s">
        <v>713</v>
      </c>
      <c r="B55" t="s">
        <v>709</v>
      </c>
      <c r="C55" s="277">
        <v>700000</v>
      </c>
    </row>
    <row r="56" spans="1:3" ht="15" customHeight="1" x14ac:dyDescent="0.25">
      <c r="A56" t="s">
        <v>714</v>
      </c>
      <c r="B56" t="s">
        <v>709</v>
      </c>
      <c r="C56" s="277">
        <v>700000</v>
      </c>
    </row>
  </sheetData>
  <pageMargins left="0.75" right="0.75" top="1" bottom="1"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opLeftCell="A11" zoomScaleNormal="100" workbookViewId="0">
      <selection activeCell="O14" sqref="O14"/>
    </sheetView>
  </sheetViews>
  <sheetFormatPr baseColWidth="10" defaultColWidth="10.6328125" defaultRowHeight="12.5" x14ac:dyDescent="0.25"/>
  <sheetData/>
  <pageMargins left="0.7" right="0.7" top="0.75" bottom="0.75" header="0.511811023622047" footer="0.511811023622047"/>
  <pageSetup paperSize="9"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1048576"/>
  <sheetViews>
    <sheetView tabSelected="1" topLeftCell="A8" zoomScaleNormal="100" workbookViewId="0">
      <selection activeCell="E15" sqref="E15"/>
    </sheetView>
  </sheetViews>
  <sheetFormatPr baseColWidth="10" defaultColWidth="11.453125" defaultRowHeight="12.5" x14ac:dyDescent="0.25"/>
  <cols>
    <col min="1" max="1" width="2.81640625" style="1" customWidth="1"/>
    <col min="2" max="2" width="8.54296875" style="1" customWidth="1"/>
    <col min="3" max="3" width="56.54296875" style="1" customWidth="1"/>
    <col min="4" max="4" width="11.453125" style="1"/>
    <col min="5" max="5" width="82.1796875" style="1" customWidth="1"/>
    <col min="6" max="6" width="21.81640625" style="1" customWidth="1"/>
    <col min="7" max="16384" width="11.453125" style="1"/>
  </cols>
  <sheetData>
    <row r="1" spans="1:256" ht="12.75" customHeight="1"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ht="12.75" customHeight="1" x14ac:dyDescent="0.2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ht="12.75" customHeight="1" x14ac:dyDescent="0.2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pans="1:256" ht="12.75" customHeight="1" x14ac:dyDescent="0.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pans="1:256" ht="12.75" customHeight="1"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pans="1:256" ht="12.75" customHeight="1"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ht="22.5" customHeight="1" x14ac:dyDescent="0.5">
      <c r="A7" s="340" t="s">
        <v>0</v>
      </c>
      <c r="B7" s="340"/>
      <c r="C7" s="340"/>
      <c r="D7" s="340"/>
      <c r="E7" s="340"/>
      <c r="F7" s="340"/>
      <c r="G7" s="340"/>
      <c r="H7" s="3"/>
      <c r="I7" s="3"/>
      <c r="J7" s="3"/>
      <c r="K7" s="3"/>
      <c r="L7" s="3"/>
      <c r="M7" s="3"/>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pans="1:256" ht="12.75" customHeight="1" x14ac:dyDescent="0.25">
      <c r="A8" s="2"/>
      <c r="B8" s="2"/>
      <c r="C8" s="2"/>
      <c r="D8" s="2"/>
      <c r="E8" s="2"/>
      <c r="F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pans="1:256" ht="21" customHeight="1" x14ac:dyDescent="0.25">
      <c r="B9" s="341"/>
      <c r="C9" s="341"/>
      <c r="D9" s="341"/>
      <c r="E9" s="341"/>
      <c r="F9" s="341"/>
    </row>
    <row r="10" spans="1:256" ht="44.25" customHeight="1" x14ac:dyDescent="0.25">
      <c r="B10" s="342" t="s">
        <v>1</v>
      </c>
      <c r="C10" s="342"/>
      <c r="D10" s="342"/>
      <c r="E10" s="342"/>
      <c r="F10" s="342"/>
    </row>
    <row r="11" spans="1:256" ht="15" customHeight="1" x14ac:dyDescent="0.25">
      <c r="B11" s="4"/>
      <c r="C11" s="4"/>
      <c r="D11" s="4"/>
      <c r="E11" s="4"/>
      <c r="F11" s="4"/>
    </row>
    <row r="12" spans="1:256" ht="26.25" customHeight="1" x14ac:dyDescent="0.25">
      <c r="B12" s="5" t="s">
        <v>2</v>
      </c>
      <c r="C12" s="5" t="s">
        <v>3</v>
      </c>
      <c r="D12" s="5" t="s">
        <v>4</v>
      </c>
      <c r="E12" s="5" t="s">
        <v>5</v>
      </c>
      <c r="F12" s="6" t="s">
        <v>6</v>
      </c>
    </row>
    <row r="13" spans="1:256" ht="12.75" customHeight="1" x14ac:dyDescent="0.25">
      <c r="B13" s="7" t="s">
        <v>7</v>
      </c>
      <c r="C13" s="8" t="s">
        <v>8</v>
      </c>
      <c r="D13" s="9">
        <v>46088</v>
      </c>
      <c r="E13" s="10" t="s">
        <v>9</v>
      </c>
      <c r="F13" s="10">
        <v>1</v>
      </c>
    </row>
    <row r="14" spans="1:256" ht="12.75" customHeight="1" x14ac:dyDescent="0.25">
      <c r="B14" s="11" t="s">
        <v>10</v>
      </c>
      <c r="C14" s="12" t="s">
        <v>11</v>
      </c>
      <c r="D14" s="13"/>
      <c r="E14" s="13"/>
      <c r="F14" s="13"/>
    </row>
    <row r="15" spans="1:256" ht="12.75" customHeight="1" x14ac:dyDescent="0.25">
      <c r="B15" s="7" t="s">
        <v>12</v>
      </c>
      <c r="C15" s="14" t="s">
        <v>13</v>
      </c>
      <c r="D15" s="411">
        <v>46207</v>
      </c>
      <c r="E15" s="10" t="s">
        <v>726</v>
      </c>
      <c r="F15" s="10">
        <v>1</v>
      </c>
    </row>
    <row r="16" spans="1:256" ht="39" customHeight="1" x14ac:dyDescent="0.25">
      <c r="B16" s="7" t="s">
        <v>14</v>
      </c>
      <c r="C16" s="14" t="s">
        <v>15</v>
      </c>
      <c r="D16" s="411">
        <v>46207</v>
      </c>
      <c r="E16" s="15" t="s">
        <v>16</v>
      </c>
      <c r="F16" s="10">
        <v>1</v>
      </c>
    </row>
    <row r="17" spans="2:6" ht="12.75" customHeight="1" x14ac:dyDescent="0.25">
      <c r="B17" s="11" t="s">
        <v>17</v>
      </c>
      <c r="C17" s="12" t="s">
        <v>18</v>
      </c>
      <c r="D17" s="13"/>
      <c r="E17" s="13"/>
      <c r="F17" s="13"/>
    </row>
    <row r="18" spans="2:6" ht="39" customHeight="1" x14ac:dyDescent="0.25">
      <c r="B18" s="7" t="s">
        <v>19</v>
      </c>
      <c r="C18" s="14" t="s">
        <v>20</v>
      </c>
      <c r="D18" s="411">
        <v>46209</v>
      </c>
      <c r="E18" s="15" t="s">
        <v>21</v>
      </c>
      <c r="F18" s="10">
        <v>1</v>
      </c>
    </row>
    <row r="19" spans="2:6" ht="26.25" customHeight="1" x14ac:dyDescent="0.25">
      <c r="B19" s="7" t="s">
        <v>22</v>
      </c>
      <c r="C19" s="14" t="s">
        <v>23</v>
      </c>
      <c r="D19" s="411">
        <v>46210</v>
      </c>
      <c r="E19" s="16" t="s">
        <v>24</v>
      </c>
      <c r="F19" s="10">
        <v>1</v>
      </c>
    </row>
    <row r="20" spans="2:6" ht="39" customHeight="1" x14ac:dyDescent="0.25">
      <c r="B20" s="7" t="s">
        <v>25</v>
      </c>
      <c r="C20" s="14" t="s">
        <v>26</v>
      </c>
      <c r="D20" s="411">
        <v>46211</v>
      </c>
      <c r="E20" s="15" t="s">
        <v>27</v>
      </c>
      <c r="F20" s="10">
        <v>1</v>
      </c>
    </row>
    <row r="21" spans="2:6" ht="39" customHeight="1" x14ac:dyDescent="0.25">
      <c r="B21" s="7" t="s">
        <v>28</v>
      </c>
      <c r="C21" s="14" t="s">
        <v>29</v>
      </c>
      <c r="D21" s="411">
        <v>46212</v>
      </c>
      <c r="E21" s="15" t="s">
        <v>30</v>
      </c>
      <c r="F21" s="10">
        <v>1</v>
      </c>
    </row>
    <row r="22" spans="2:6" ht="26.25" customHeight="1" x14ac:dyDescent="0.25">
      <c r="B22" s="7" t="s">
        <v>31</v>
      </c>
      <c r="C22" s="14" t="s">
        <v>32</v>
      </c>
      <c r="D22" s="411">
        <v>46213</v>
      </c>
      <c r="E22" s="15" t="s">
        <v>33</v>
      </c>
      <c r="F22" s="10">
        <v>1</v>
      </c>
    </row>
    <row r="23" spans="2:6" ht="26.25" customHeight="1" x14ac:dyDescent="0.25">
      <c r="B23" s="7" t="s">
        <v>34</v>
      </c>
      <c r="C23" s="14" t="s">
        <v>35</v>
      </c>
      <c r="D23" s="411">
        <v>46214</v>
      </c>
      <c r="E23" s="15" t="s">
        <v>36</v>
      </c>
      <c r="F23" s="10">
        <v>1</v>
      </c>
    </row>
    <row r="24" spans="2:6" ht="12.75" customHeight="1" x14ac:dyDescent="0.25">
      <c r="B24" s="11" t="s">
        <v>37</v>
      </c>
      <c r="C24" s="12" t="s">
        <v>38</v>
      </c>
      <c r="D24" s="13"/>
      <c r="E24" s="13"/>
      <c r="F24" s="13"/>
    </row>
    <row r="25" spans="2:6" ht="26.25" customHeight="1" x14ac:dyDescent="0.25">
      <c r="B25" s="7" t="s">
        <v>39</v>
      </c>
      <c r="C25" s="14" t="s">
        <v>40</v>
      </c>
      <c r="D25" s="411">
        <v>46215</v>
      </c>
      <c r="E25" s="15" t="s">
        <v>41</v>
      </c>
      <c r="F25" s="10">
        <v>1</v>
      </c>
    </row>
    <row r="26" spans="2:6" ht="26.25" customHeight="1" x14ac:dyDescent="0.25">
      <c r="B26" s="7" t="s">
        <v>42</v>
      </c>
      <c r="C26" s="14" t="s">
        <v>43</v>
      </c>
      <c r="D26" s="411">
        <v>46216</v>
      </c>
      <c r="E26" s="15" t="s">
        <v>44</v>
      </c>
      <c r="F26" s="10">
        <v>1</v>
      </c>
    </row>
    <row r="27" spans="2:6" ht="26.25" customHeight="1" x14ac:dyDescent="0.25">
      <c r="B27" s="7" t="s">
        <v>45</v>
      </c>
      <c r="C27" s="14" t="s">
        <v>46</v>
      </c>
      <c r="D27" s="411">
        <v>46217</v>
      </c>
      <c r="E27" s="15" t="s">
        <v>47</v>
      </c>
      <c r="F27" s="10">
        <v>1</v>
      </c>
    </row>
    <row r="28" spans="2:6" ht="39" customHeight="1" x14ac:dyDescent="0.25">
      <c r="B28" s="7" t="s">
        <v>48</v>
      </c>
      <c r="C28" s="14" t="s">
        <v>49</v>
      </c>
      <c r="D28" s="411">
        <v>46217</v>
      </c>
      <c r="E28" s="15" t="s">
        <v>50</v>
      </c>
      <c r="F28" s="10">
        <v>1</v>
      </c>
    </row>
    <row r="29" spans="2:6" ht="26.25" customHeight="1" x14ac:dyDescent="0.25">
      <c r="B29" s="7" t="s">
        <v>51</v>
      </c>
      <c r="C29" s="14" t="s">
        <v>52</v>
      </c>
      <c r="D29" s="411">
        <v>46217</v>
      </c>
      <c r="E29" s="15" t="s">
        <v>53</v>
      </c>
      <c r="F29" s="10">
        <v>1</v>
      </c>
    </row>
    <row r="30" spans="2:6" ht="26.25" customHeight="1" x14ac:dyDescent="0.25">
      <c r="B30" s="7" t="s">
        <v>54</v>
      </c>
      <c r="C30" s="14" t="s">
        <v>55</v>
      </c>
      <c r="D30" s="411">
        <v>46217</v>
      </c>
      <c r="E30" s="15" t="s">
        <v>56</v>
      </c>
      <c r="F30" s="10">
        <v>1</v>
      </c>
    </row>
    <row r="31" spans="2:6" ht="12.75" customHeight="1" x14ac:dyDescent="0.25">
      <c r="B31" s="17">
        <v>13</v>
      </c>
      <c r="C31" s="12" t="s">
        <v>57</v>
      </c>
      <c r="D31" s="13"/>
      <c r="E31" s="13"/>
      <c r="F31" s="13"/>
    </row>
    <row r="32" spans="2:6" ht="26.25" customHeight="1" x14ac:dyDescent="0.25">
      <c r="B32" s="18" t="s">
        <v>58</v>
      </c>
      <c r="C32" s="14" t="s">
        <v>59</v>
      </c>
      <c r="D32" s="411">
        <v>46222</v>
      </c>
      <c r="E32" s="15" t="s">
        <v>60</v>
      </c>
      <c r="F32" s="10">
        <v>1</v>
      </c>
    </row>
    <row r="33" spans="2:6" ht="26.25" customHeight="1" x14ac:dyDescent="0.25">
      <c r="B33" s="18" t="s">
        <v>61</v>
      </c>
      <c r="C33" s="14" t="s">
        <v>62</v>
      </c>
      <c r="D33" s="411">
        <v>46222</v>
      </c>
      <c r="E33" s="15" t="s">
        <v>63</v>
      </c>
      <c r="F33" s="10">
        <v>1</v>
      </c>
    </row>
    <row r="34" spans="2:6" ht="26.25" customHeight="1" x14ac:dyDescent="0.25">
      <c r="B34" s="18" t="s">
        <v>64</v>
      </c>
      <c r="C34" s="14" t="s">
        <v>65</v>
      </c>
      <c r="D34" s="411">
        <v>46222</v>
      </c>
      <c r="E34" s="15" t="s">
        <v>66</v>
      </c>
      <c r="F34" s="10">
        <v>1</v>
      </c>
    </row>
    <row r="35" spans="2:6" ht="26.25" customHeight="1" x14ac:dyDescent="0.25">
      <c r="B35" s="18" t="s">
        <v>67</v>
      </c>
      <c r="C35" s="14" t="s">
        <v>68</v>
      </c>
      <c r="D35" s="411">
        <v>46222</v>
      </c>
      <c r="E35" s="15" t="s">
        <v>69</v>
      </c>
      <c r="F35" s="10">
        <v>1</v>
      </c>
    </row>
    <row r="36" spans="2:6" ht="26.25" customHeight="1" x14ac:dyDescent="0.25">
      <c r="B36" s="18" t="s">
        <v>70</v>
      </c>
      <c r="C36" s="14" t="s">
        <v>71</v>
      </c>
      <c r="D36" s="411">
        <v>46222</v>
      </c>
      <c r="E36" s="15" t="s">
        <v>72</v>
      </c>
      <c r="F36" s="10">
        <v>1</v>
      </c>
    </row>
    <row r="37" spans="2:6" ht="39" customHeight="1" x14ac:dyDescent="0.25">
      <c r="B37" s="18" t="s">
        <v>73</v>
      </c>
      <c r="C37" s="14" t="s">
        <v>74</v>
      </c>
      <c r="D37" s="411">
        <v>46222</v>
      </c>
      <c r="E37" s="15" t="s">
        <v>75</v>
      </c>
      <c r="F37" s="10">
        <v>1</v>
      </c>
    </row>
    <row r="38" spans="2:6" ht="12.75" customHeight="1" x14ac:dyDescent="0.25">
      <c r="B38" s="11" t="s">
        <v>76</v>
      </c>
      <c r="C38" s="12" t="s">
        <v>77</v>
      </c>
      <c r="D38" s="13"/>
      <c r="E38" s="13"/>
      <c r="F38" s="13"/>
    </row>
    <row r="39" spans="2:6" ht="26.25" customHeight="1" x14ac:dyDescent="0.25">
      <c r="B39" s="7" t="s">
        <v>78</v>
      </c>
      <c r="C39" s="14" t="s">
        <v>79</v>
      </c>
      <c r="D39" s="411">
        <v>46227</v>
      </c>
      <c r="E39" s="15" t="s">
        <v>80</v>
      </c>
      <c r="F39" s="10">
        <v>1</v>
      </c>
    </row>
    <row r="40" spans="2:6" ht="26.25" customHeight="1" x14ac:dyDescent="0.25">
      <c r="B40" s="7" t="s">
        <v>81</v>
      </c>
      <c r="C40" s="14" t="s">
        <v>82</v>
      </c>
      <c r="D40" s="411" t="s">
        <v>417</v>
      </c>
      <c r="E40" s="15" t="s">
        <v>83</v>
      </c>
      <c r="F40" s="10">
        <v>2</v>
      </c>
    </row>
    <row r="41" spans="2:6" ht="26.25" customHeight="1" x14ac:dyDescent="0.25">
      <c r="B41" s="7" t="s">
        <v>84</v>
      </c>
      <c r="C41" s="14" t="s">
        <v>85</v>
      </c>
      <c r="D41" s="411" t="s">
        <v>417</v>
      </c>
      <c r="E41" s="15" t="s">
        <v>86</v>
      </c>
      <c r="F41" s="10">
        <v>2</v>
      </c>
    </row>
    <row r="42" spans="2:6" ht="26.25" customHeight="1" x14ac:dyDescent="0.25">
      <c r="B42" s="7" t="s">
        <v>87</v>
      </c>
      <c r="C42" s="14" t="s">
        <v>88</v>
      </c>
      <c r="D42" s="411">
        <v>46227</v>
      </c>
      <c r="E42" s="15" t="s">
        <v>89</v>
      </c>
      <c r="F42" s="10">
        <v>1</v>
      </c>
    </row>
    <row r="43" spans="2:6" ht="26.25" customHeight="1" x14ac:dyDescent="0.25">
      <c r="B43" s="7" t="s">
        <v>90</v>
      </c>
      <c r="C43" s="14" t="s">
        <v>91</v>
      </c>
      <c r="D43" s="411">
        <v>46227</v>
      </c>
      <c r="E43" s="15" t="s">
        <v>92</v>
      </c>
      <c r="F43" s="10">
        <v>1</v>
      </c>
    </row>
    <row r="44" spans="2:6" ht="26.25" customHeight="1" x14ac:dyDescent="0.25">
      <c r="B44" s="7" t="s">
        <v>93</v>
      </c>
      <c r="C44" s="14" t="s">
        <v>94</v>
      </c>
      <c r="D44" s="411">
        <v>46232</v>
      </c>
      <c r="E44" s="15" t="s">
        <v>95</v>
      </c>
      <c r="F44" s="10">
        <v>1</v>
      </c>
    </row>
    <row r="45" spans="2:6" ht="26.25" customHeight="1" x14ac:dyDescent="0.25">
      <c r="B45" s="7" t="s">
        <v>96</v>
      </c>
      <c r="C45" s="14" t="s">
        <v>97</v>
      </c>
      <c r="D45" s="411" t="s">
        <v>417</v>
      </c>
      <c r="E45" s="15" t="s">
        <v>86</v>
      </c>
      <c r="F45" s="10">
        <v>2</v>
      </c>
    </row>
    <row r="46" spans="2:6" ht="39" customHeight="1" x14ac:dyDescent="0.25">
      <c r="B46" s="7" t="s">
        <v>98</v>
      </c>
      <c r="C46" s="14" t="s">
        <v>99</v>
      </c>
      <c r="D46" s="411">
        <v>46234</v>
      </c>
      <c r="E46" s="15" t="s">
        <v>100</v>
      </c>
      <c r="F46" s="10">
        <v>1</v>
      </c>
    </row>
    <row r="47" spans="2:6" ht="26.25" customHeight="1" x14ac:dyDescent="0.25">
      <c r="B47" s="7" t="s">
        <v>101</v>
      </c>
      <c r="C47" s="14" t="s">
        <v>102</v>
      </c>
      <c r="D47" s="411">
        <v>46235</v>
      </c>
      <c r="E47" s="15" t="s">
        <v>103</v>
      </c>
      <c r="F47" s="10">
        <v>1</v>
      </c>
    </row>
    <row r="48" spans="2:6" ht="12.75" customHeight="1" x14ac:dyDescent="0.25">
      <c r="B48" s="7" t="s">
        <v>104</v>
      </c>
      <c r="C48" s="14" t="s">
        <v>105</v>
      </c>
      <c r="D48" s="411">
        <v>46236</v>
      </c>
      <c r="E48" s="15" t="s">
        <v>106</v>
      </c>
      <c r="F48" s="10">
        <v>1</v>
      </c>
    </row>
    <row r="49" spans="2:6" ht="26.25" customHeight="1" x14ac:dyDescent="0.25">
      <c r="B49" s="7" t="s">
        <v>107</v>
      </c>
      <c r="C49" s="14" t="s">
        <v>108</v>
      </c>
      <c r="D49" s="411">
        <v>46237</v>
      </c>
      <c r="E49" s="15" t="s">
        <v>725</v>
      </c>
      <c r="F49" s="10">
        <v>1</v>
      </c>
    </row>
    <row r="50" spans="2:6" ht="26.25" customHeight="1" x14ac:dyDescent="0.25">
      <c r="B50" s="7" t="s">
        <v>109</v>
      </c>
      <c r="C50" s="14" t="s">
        <v>110</v>
      </c>
      <c r="D50" s="411">
        <v>46238</v>
      </c>
      <c r="E50" s="15" t="s">
        <v>111</v>
      </c>
      <c r="F50" s="10">
        <v>1</v>
      </c>
    </row>
    <row r="51" spans="2:6" ht="26.25" customHeight="1" x14ac:dyDescent="0.25">
      <c r="B51" s="7" t="s">
        <v>112</v>
      </c>
      <c r="C51" s="14" t="s">
        <v>113</v>
      </c>
      <c r="D51" s="411">
        <v>46239</v>
      </c>
      <c r="E51" s="15" t="s">
        <v>114</v>
      </c>
      <c r="F51" s="10">
        <v>1</v>
      </c>
    </row>
    <row r="52" spans="2:6" ht="26.25" customHeight="1" x14ac:dyDescent="0.25">
      <c r="B52" s="7" t="s">
        <v>115</v>
      </c>
      <c r="C52" s="14" t="s">
        <v>116</v>
      </c>
      <c r="D52" s="411">
        <v>46240</v>
      </c>
      <c r="E52" s="15" t="s">
        <v>117</v>
      </c>
      <c r="F52" s="10">
        <v>1</v>
      </c>
    </row>
    <row r="53" spans="2:6" ht="12.75" customHeight="1" x14ac:dyDescent="0.25">
      <c r="B53" s="7" t="s">
        <v>118</v>
      </c>
      <c r="C53" s="14" t="s">
        <v>119</v>
      </c>
      <c r="D53" s="411">
        <v>46241</v>
      </c>
      <c r="E53" s="15" t="s">
        <v>120</v>
      </c>
      <c r="F53" s="10">
        <v>1</v>
      </c>
    </row>
    <row r="54" spans="2:6" ht="26.25" customHeight="1" x14ac:dyDescent="0.25">
      <c r="B54" s="7" t="s">
        <v>121</v>
      </c>
      <c r="C54" s="14" t="s">
        <v>122</v>
      </c>
      <c r="D54" s="411">
        <v>46242</v>
      </c>
      <c r="E54" s="15" t="s">
        <v>123</v>
      </c>
      <c r="F54" s="10">
        <v>1</v>
      </c>
    </row>
    <row r="55" spans="2:6" ht="26.25" customHeight="1" x14ac:dyDescent="0.25">
      <c r="B55" s="7" t="s">
        <v>124</v>
      </c>
      <c r="C55" s="14" t="s">
        <v>125</v>
      </c>
      <c r="D55" s="411">
        <v>46243</v>
      </c>
      <c r="E55" s="15" t="s">
        <v>126</v>
      </c>
      <c r="F55" s="10">
        <v>1</v>
      </c>
    </row>
    <row r="56" spans="2:6" ht="12.75" customHeight="1" x14ac:dyDescent="0.25">
      <c r="B56" s="7" t="s">
        <v>127</v>
      </c>
      <c r="C56" s="14" t="s">
        <v>128</v>
      </c>
      <c r="D56" s="411" t="s">
        <v>417</v>
      </c>
      <c r="E56" s="15" t="s">
        <v>129</v>
      </c>
      <c r="F56" s="10">
        <v>2</v>
      </c>
    </row>
    <row r="57" spans="2:6" ht="12.75" customHeight="1" x14ac:dyDescent="0.25">
      <c r="B57" s="7" t="s">
        <v>130</v>
      </c>
      <c r="C57" s="14" t="s">
        <v>131</v>
      </c>
      <c r="D57" s="411" t="s">
        <v>417</v>
      </c>
      <c r="E57" s="15" t="s">
        <v>132</v>
      </c>
      <c r="F57" s="10">
        <v>2</v>
      </c>
    </row>
    <row r="58" spans="2:6" ht="12.75" customHeight="1" x14ac:dyDescent="0.25">
      <c r="B58" s="7" t="s">
        <v>133</v>
      </c>
      <c r="C58" s="14" t="s">
        <v>134</v>
      </c>
      <c r="D58" s="411">
        <v>46227</v>
      </c>
      <c r="E58" s="15" t="s">
        <v>135</v>
      </c>
      <c r="F58" s="10">
        <v>2</v>
      </c>
    </row>
    <row r="59" spans="2:6" ht="12.75" customHeight="1" x14ac:dyDescent="0.25">
      <c r="B59" s="11" t="s">
        <v>136</v>
      </c>
      <c r="C59" s="12" t="s">
        <v>137</v>
      </c>
      <c r="D59" s="13"/>
      <c r="E59" s="13"/>
      <c r="F59" s="13"/>
    </row>
    <row r="60" spans="2:6" ht="26.25" customHeight="1" x14ac:dyDescent="0.25">
      <c r="B60" s="18" t="s">
        <v>138</v>
      </c>
      <c r="C60" s="14" t="s">
        <v>139</v>
      </c>
      <c r="D60" s="411">
        <v>46246</v>
      </c>
      <c r="E60" s="15" t="s">
        <v>140</v>
      </c>
      <c r="F60" s="10">
        <v>1</v>
      </c>
    </row>
    <row r="61" spans="2:6" ht="26.25" customHeight="1" x14ac:dyDescent="0.25">
      <c r="B61" s="18" t="s">
        <v>141</v>
      </c>
      <c r="C61" s="14" t="s">
        <v>142</v>
      </c>
      <c r="D61" s="411">
        <v>46246</v>
      </c>
      <c r="E61" s="15" t="s">
        <v>143</v>
      </c>
      <c r="F61" s="10">
        <v>1</v>
      </c>
    </row>
    <row r="62" spans="2:6" ht="26.25" customHeight="1" x14ac:dyDescent="0.25">
      <c r="B62" s="18" t="s">
        <v>144</v>
      </c>
      <c r="C62" s="14" t="s">
        <v>145</v>
      </c>
      <c r="D62" s="411">
        <v>46247</v>
      </c>
      <c r="E62" s="15" t="s">
        <v>146</v>
      </c>
      <c r="F62" s="10">
        <v>1</v>
      </c>
    </row>
    <row r="63" spans="2:6" ht="26.25" customHeight="1" x14ac:dyDescent="0.25">
      <c r="B63" s="18" t="s">
        <v>147</v>
      </c>
      <c r="C63" s="14" t="s">
        <v>148</v>
      </c>
      <c r="D63" s="411">
        <v>46248</v>
      </c>
      <c r="E63" s="15" t="s">
        <v>149</v>
      </c>
      <c r="F63" s="10">
        <v>1</v>
      </c>
    </row>
    <row r="64" spans="2:6" ht="26.25" customHeight="1" x14ac:dyDescent="0.25">
      <c r="B64" s="18" t="s">
        <v>150</v>
      </c>
      <c r="C64" s="14" t="s">
        <v>151</v>
      </c>
      <c r="D64" s="411">
        <v>46249</v>
      </c>
      <c r="E64" s="15" t="s">
        <v>152</v>
      </c>
      <c r="F64" s="10">
        <v>1</v>
      </c>
    </row>
    <row r="65" spans="2:6" ht="26.25" customHeight="1" x14ac:dyDescent="0.25">
      <c r="B65" s="18" t="s">
        <v>153</v>
      </c>
      <c r="C65" s="14" t="s">
        <v>154</v>
      </c>
      <c r="D65" s="411">
        <v>46250</v>
      </c>
      <c r="E65" s="15" t="s">
        <v>155</v>
      </c>
      <c r="F65" s="10">
        <v>1</v>
      </c>
    </row>
    <row r="66" spans="2:6" ht="26.25" customHeight="1" x14ac:dyDescent="0.25">
      <c r="B66" s="18" t="s">
        <v>156</v>
      </c>
      <c r="C66" s="14" t="s">
        <v>157</v>
      </c>
      <c r="D66" s="411">
        <v>46251</v>
      </c>
      <c r="E66" s="15" t="s">
        <v>158</v>
      </c>
      <c r="F66" s="10">
        <v>1</v>
      </c>
    </row>
    <row r="67" spans="2:6" ht="26.25" customHeight="1" x14ac:dyDescent="0.25">
      <c r="B67" s="17" t="s">
        <v>159</v>
      </c>
      <c r="C67" s="12" t="s">
        <v>160</v>
      </c>
      <c r="D67" s="13"/>
      <c r="E67" s="13"/>
      <c r="F67" s="13"/>
    </row>
    <row r="68" spans="2:6" ht="26.25" customHeight="1" x14ac:dyDescent="0.25">
      <c r="B68" s="18" t="s">
        <v>161</v>
      </c>
      <c r="C68" s="14" t="s">
        <v>162</v>
      </c>
      <c r="D68" s="411">
        <v>46251</v>
      </c>
      <c r="E68" s="15" t="s">
        <v>163</v>
      </c>
      <c r="F68" s="10">
        <v>1</v>
      </c>
    </row>
    <row r="69" spans="2:6" ht="26.25" customHeight="1" x14ac:dyDescent="0.25">
      <c r="B69" s="18" t="s">
        <v>164</v>
      </c>
      <c r="C69" s="14" t="s">
        <v>165</v>
      </c>
      <c r="D69" s="411">
        <v>46251</v>
      </c>
      <c r="E69" s="15" t="s">
        <v>166</v>
      </c>
      <c r="F69" s="10">
        <v>1</v>
      </c>
    </row>
    <row r="70" spans="2:6" ht="12.75" customHeight="1" x14ac:dyDescent="0.25">
      <c r="B70" s="17" t="s">
        <v>167</v>
      </c>
      <c r="C70" s="12" t="s">
        <v>168</v>
      </c>
      <c r="D70" s="13"/>
      <c r="E70" s="13"/>
      <c r="F70" s="13"/>
    </row>
    <row r="71" spans="2:6" ht="26.25" customHeight="1" x14ac:dyDescent="0.25">
      <c r="B71" s="18" t="s">
        <v>169</v>
      </c>
      <c r="C71" s="14" t="s">
        <v>170</v>
      </c>
      <c r="D71" s="411">
        <v>46251</v>
      </c>
      <c r="E71" s="15" t="s">
        <v>171</v>
      </c>
      <c r="F71" s="10">
        <v>1</v>
      </c>
    </row>
    <row r="72" spans="2:6" ht="12.75" customHeight="1" x14ac:dyDescent="0.25">
      <c r="B72" s="18" t="s">
        <v>172</v>
      </c>
      <c r="C72" s="14" t="s">
        <v>173</v>
      </c>
      <c r="D72" s="411">
        <v>46251</v>
      </c>
      <c r="E72" s="15" t="s">
        <v>174</v>
      </c>
      <c r="F72" s="10">
        <v>1</v>
      </c>
    </row>
    <row r="73" spans="2:6" ht="26.25" customHeight="1" x14ac:dyDescent="0.25">
      <c r="B73" s="18" t="s">
        <v>175</v>
      </c>
      <c r="C73" s="14" t="s">
        <v>176</v>
      </c>
      <c r="D73" s="411">
        <v>46251</v>
      </c>
      <c r="E73" s="15" t="s">
        <v>177</v>
      </c>
      <c r="F73" s="10">
        <v>1</v>
      </c>
    </row>
    <row r="74" spans="2:6" ht="26.25" customHeight="1" x14ac:dyDescent="0.25">
      <c r="B74" s="18" t="s">
        <v>178</v>
      </c>
      <c r="C74" s="14" t="s">
        <v>179</v>
      </c>
      <c r="D74" s="411">
        <v>46252</v>
      </c>
      <c r="E74" s="15" t="s">
        <v>180</v>
      </c>
      <c r="F74" s="10">
        <v>1</v>
      </c>
    </row>
    <row r="75" spans="2:6" ht="26.25" customHeight="1" x14ac:dyDescent="0.25">
      <c r="B75" s="18" t="s">
        <v>181</v>
      </c>
      <c r="C75" s="14" t="s">
        <v>182</v>
      </c>
      <c r="D75" s="411">
        <v>46253</v>
      </c>
      <c r="E75" s="15" t="s">
        <v>183</v>
      </c>
      <c r="F75" s="10">
        <v>1</v>
      </c>
    </row>
    <row r="76" spans="2:6" ht="52.5" customHeight="1" x14ac:dyDescent="0.25">
      <c r="B76" s="18" t="s">
        <v>184</v>
      </c>
      <c r="C76" s="14" t="s">
        <v>185</v>
      </c>
      <c r="D76" s="411">
        <v>46254</v>
      </c>
      <c r="E76" s="15" t="s">
        <v>186</v>
      </c>
      <c r="F76" s="10">
        <v>1</v>
      </c>
    </row>
    <row r="77" spans="2:6" ht="26.25" customHeight="1" x14ac:dyDescent="0.25">
      <c r="B77" s="18" t="s">
        <v>187</v>
      </c>
      <c r="C77" s="14" t="s">
        <v>188</v>
      </c>
      <c r="D77" s="411">
        <v>46255</v>
      </c>
      <c r="E77" s="15" t="s">
        <v>189</v>
      </c>
      <c r="F77" s="10">
        <v>1</v>
      </c>
    </row>
    <row r="78" spans="2:6" ht="26.25" customHeight="1" x14ac:dyDescent="0.25">
      <c r="B78" s="18" t="s">
        <v>190</v>
      </c>
      <c r="C78" s="14" t="s">
        <v>191</v>
      </c>
      <c r="D78" s="411">
        <v>46256</v>
      </c>
      <c r="E78" s="15" t="s">
        <v>192</v>
      </c>
      <c r="F78" s="10">
        <v>1</v>
      </c>
    </row>
    <row r="79" spans="2:6" ht="26.25" customHeight="1" x14ac:dyDescent="0.25">
      <c r="B79" s="18" t="s">
        <v>193</v>
      </c>
      <c r="C79" s="14" t="s">
        <v>194</v>
      </c>
      <c r="D79" s="411">
        <v>46257</v>
      </c>
      <c r="E79" s="15" t="s">
        <v>195</v>
      </c>
      <c r="F79" s="10">
        <v>1</v>
      </c>
    </row>
    <row r="80" spans="2:6" ht="39" customHeight="1" x14ac:dyDescent="0.25">
      <c r="B80" s="18" t="s">
        <v>196</v>
      </c>
      <c r="C80" s="14" t="s">
        <v>197</v>
      </c>
      <c r="D80" s="411">
        <v>46258</v>
      </c>
      <c r="E80" s="15" t="s">
        <v>198</v>
      </c>
      <c r="F80" s="10">
        <v>1</v>
      </c>
    </row>
    <row r="81" spans="2:6" ht="12.75" customHeight="1" x14ac:dyDescent="0.25">
      <c r="B81" s="17" t="s">
        <v>199</v>
      </c>
      <c r="C81" s="12" t="s">
        <v>200</v>
      </c>
      <c r="D81" s="13"/>
      <c r="E81" s="13"/>
      <c r="F81" s="13"/>
    </row>
    <row r="82" spans="2:6" ht="12.75" customHeight="1" x14ac:dyDescent="0.25">
      <c r="B82" s="18" t="s">
        <v>201</v>
      </c>
      <c r="C82" s="14" t="s">
        <v>202</v>
      </c>
      <c r="D82" s="411">
        <v>46258</v>
      </c>
      <c r="E82" s="15" t="s">
        <v>203</v>
      </c>
      <c r="F82" s="10">
        <v>1</v>
      </c>
    </row>
    <row r="83" spans="2:6" ht="12.75" customHeight="1" x14ac:dyDescent="0.25">
      <c r="B83" s="18" t="s">
        <v>204</v>
      </c>
      <c r="C83" s="14" t="s">
        <v>205</v>
      </c>
      <c r="D83" s="411">
        <v>46258</v>
      </c>
      <c r="E83" s="15" t="s">
        <v>206</v>
      </c>
      <c r="F83" s="10">
        <v>1</v>
      </c>
    </row>
    <row r="84" spans="2:6" ht="26.25" customHeight="1" x14ac:dyDescent="0.25">
      <c r="B84" s="18" t="s">
        <v>207</v>
      </c>
      <c r="C84" s="14" t="s">
        <v>208</v>
      </c>
      <c r="D84" s="411">
        <v>46258</v>
      </c>
      <c r="E84" s="15" t="s">
        <v>209</v>
      </c>
      <c r="F84" s="10">
        <v>1</v>
      </c>
    </row>
    <row r="85" spans="2:6" ht="26.25" customHeight="1" x14ac:dyDescent="0.25">
      <c r="B85" s="18" t="s">
        <v>210</v>
      </c>
      <c r="C85" s="14" t="s">
        <v>211</v>
      </c>
      <c r="D85" s="411">
        <v>46258</v>
      </c>
      <c r="E85" s="15" t="s">
        <v>212</v>
      </c>
      <c r="F85" s="10">
        <v>1</v>
      </c>
    </row>
    <row r="86" spans="2:6" ht="26.25" customHeight="1" x14ac:dyDescent="0.25">
      <c r="B86" s="18" t="s">
        <v>213</v>
      </c>
      <c r="C86" s="14" t="s">
        <v>94</v>
      </c>
      <c r="D86" s="411">
        <v>46259</v>
      </c>
      <c r="E86" s="15" t="s">
        <v>214</v>
      </c>
      <c r="F86" s="10">
        <v>1</v>
      </c>
    </row>
    <row r="87" spans="2:6" ht="12.75" customHeight="1" x14ac:dyDescent="0.25">
      <c r="B87" s="18" t="s">
        <v>215</v>
      </c>
      <c r="C87" s="14" t="s">
        <v>188</v>
      </c>
      <c r="D87" s="411">
        <v>46259</v>
      </c>
      <c r="E87" s="15" t="s">
        <v>216</v>
      </c>
      <c r="F87" s="10">
        <v>1</v>
      </c>
    </row>
    <row r="88" spans="2:6" ht="12.75" customHeight="1" x14ac:dyDescent="0.25">
      <c r="B88" s="17" t="s">
        <v>217</v>
      </c>
      <c r="C88" s="12" t="s">
        <v>218</v>
      </c>
      <c r="D88" s="13"/>
      <c r="E88" s="13"/>
      <c r="F88" s="13"/>
    </row>
    <row r="89" spans="2:6" ht="26.25" customHeight="1" x14ac:dyDescent="0.25">
      <c r="B89" s="18" t="s">
        <v>219</v>
      </c>
      <c r="C89" s="14" t="s">
        <v>220</v>
      </c>
      <c r="D89" s="411">
        <v>46259</v>
      </c>
      <c r="E89" s="15" t="s">
        <v>221</v>
      </c>
      <c r="F89" s="10">
        <v>1</v>
      </c>
    </row>
    <row r="90" spans="2:6" ht="12.75" customHeight="1" x14ac:dyDescent="0.25">
      <c r="B90" s="18" t="s">
        <v>222</v>
      </c>
      <c r="C90" s="14" t="s">
        <v>223</v>
      </c>
      <c r="D90" s="411">
        <v>46259</v>
      </c>
      <c r="E90" s="15" t="s">
        <v>224</v>
      </c>
      <c r="F90" s="10">
        <v>1</v>
      </c>
    </row>
    <row r="91" spans="2:6" ht="12.75" customHeight="1" x14ac:dyDescent="0.25">
      <c r="B91" s="17">
        <v>10</v>
      </c>
      <c r="C91" s="12" t="s">
        <v>225</v>
      </c>
      <c r="D91" s="13"/>
      <c r="E91" s="13"/>
      <c r="F91" s="13"/>
    </row>
    <row r="92" spans="2:6" ht="26.25" customHeight="1" x14ac:dyDescent="0.25">
      <c r="B92" s="18" t="s">
        <v>226</v>
      </c>
      <c r="C92" s="14" t="s">
        <v>227</v>
      </c>
      <c r="D92" s="411">
        <v>46259</v>
      </c>
      <c r="E92" s="15" t="s">
        <v>228</v>
      </c>
      <c r="F92" s="10">
        <v>1</v>
      </c>
    </row>
    <row r="93" spans="2:6" ht="12.75" customHeight="1" x14ac:dyDescent="0.25">
      <c r="B93" s="18" t="s">
        <v>229</v>
      </c>
      <c r="C93" s="14" t="s">
        <v>230</v>
      </c>
      <c r="D93" s="411">
        <v>46259</v>
      </c>
      <c r="E93" s="15" t="s">
        <v>231</v>
      </c>
      <c r="F93" s="10">
        <v>1</v>
      </c>
    </row>
    <row r="94" spans="2:6" ht="39" customHeight="1" x14ac:dyDescent="0.25">
      <c r="B94" s="18" t="s">
        <v>232</v>
      </c>
      <c r="C94" s="14" t="s">
        <v>233</v>
      </c>
      <c r="D94" s="411">
        <v>46259</v>
      </c>
      <c r="E94" s="15" t="s">
        <v>234</v>
      </c>
      <c r="F94" s="10">
        <v>1</v>
      </c>
    </row>
    <row r="95" spans="2:6" ht="26.25" customHeight="1" x14ac:dyDescent="0.25">
      <c r="B95" s="18" t="s">
        <v>235</v>
      </c>
      <c r="C95" s="14" t="s">
        <v>236</v>
      </c>
      <c r="D95" s="411">
        <v>46259</v>
      </c>
      <c r="E95" s="15" t="s">
        <v>237</v>
      </c>
      <c r="F95" s="10">
        <v>1</v>
      </c>
    </row>
    <row r="96" spans="2:6" ht="52.5" customHeight="1" x14ac:dyDescent="0.25">
      <c r="B96" s="18" t="s">
        <v>238</v>
      </c>
      <c r="C96" s="14" t="s">
        <v>239</v>
      </c>
      <c r="D96" s="411">
        <v>46259</v>
      </c>
      <c r="E96" s="15" t="s">
        <v>240</v>
      </c>
      <c r="F96" s="10">
        <v>1</v>
      </c>
    </row>
    <row r="97" spans="2:6" ht="12.75" customHeight="1" x14ac:dyDescent="0.25">
      <c r="B97" s="17">
        <v>11</v>
      </c>
      <c r="C97" s="12" t="s">
        <v>241</v>
      </c>
      <c r="D97" s="13"/>
      <c r="E97" s="13"/>
      <c r="F97" s="13"/>
    </row>
    <row r="98" spans="2:6" ht="39" customHeight="1" x14ac:dyDescent="0.25">
      <c r="B98" s="18" t="s">
        <v>242</v>
      </c>
      <c r="C98" s="14" t="s">
        <v>243</v>
      </c>
      <c r="D98" s="411">
        <v>46261</v>
      </c>
      <c r="E98" s="15" t="s">
        <v>244</v>
      </c>
      <c r="F98" s="10">
        <v>1</v>
      </c>
    </row>
    <row r="99" spans="2:6" ht="26.25" customHeight="1" x14ac:dyDescent="0.25">
      <c r="B99" s="18" t="s">
        <v>245</v>
      </c>
      <c r="C99" s="14" t="s">
        <v>246</v>
      </c>
      <c r="D99" s="411">
        <v>46261</v>
      </c>
      <c r="E99" s="15" t="s">
        <v>247</v>
      </c>
      <c r="F99" s="10">
        <v>1</v>
      </c>
    </row>
    <row r="100" spans="2:6" ht="26.25" customHeight="1" x14ac:dyDescent="0.25">
      <c r="B100" s="18" t="s">
        <v>248</v>
      </c>
      <c r="C100" s="14" t="s">
        <v>249</v>
      </c>
      <c r="D100" s="411">
        <v>46261</v>
      </c>
      <c r="E100" s="15" t="s">
        <v>250</v>
      </c>
      <c r="F100" s="10">
        <v>1</v>
      </c>
    </row>
    <row r="101" spans="2:6" ht="12.75" customHeight="1" x14ac:dyDescent="0.25">
      <c r="B101" s="17">
        <v>12</v>
      </c>
      <c r="C101" s="12" t="s">
        <v>251</v>
      </c>
      <c r="D101" s="13"/>
      <c r="E101" s="13"/>
      <c r="F101" s="13"/>
    </row>
    <row r="102" spans="2:6" ht="26.25" customHeight="1" x14ac:dyDescent="0.25">
      <c r="B102" s="18" t="s">
        <v>252</v>
      </c>
      <c r="C102" s="14" t="s">
        <v>253</v>
      </c>
      <c r="D102" s="411">
        <v>46261</v>
      </c>
      <c r="E102" s="15" t="s">
        <v>254</v>
      </c>
      <c r="F102" s="10">
        <v>1</v>
      </c>
    </row>
    <row r="103" spans="2:6" ht="26.25" customHeight="1" x14ac:dyDescent="0.25">
      <c r="B103" s="18" t="s">
        <v>255</v>
      </c>
      <c r="C103" s="14" t="s">
        <v>256</v>
      </c>
      <c r="D103" s="411">
        <v>46261</v>
      </c>
      <c r="E103" s="15" t="s">
        <v>257</v>
      </c>
      <c r="F103" s="10">
        <v>1</v>
      </c>
    </row>
    <row r="104" spans="2:6" ht="26.25" customHeight="1" x14ac:dyDescent="0.25">
      <c r="B104" s="18" t="s">
        <v>258</v>
      </c>
      <c r="C104" s="14" t="s">
        <v>259</v>
      </c>
      <c r="D104" s="411">
        <v>46261</v>
      </c>
      <c r="E104" s="15" t="s">
        <v>260</v>
      </c>
      <c r="F104" s="10">
        <v>1</v>
      </c>
    </row>
    <row r="105" spans="2:6" ht="26.25" customHeight="1" x14ac:dyDescent="0.25">
      <c r="B105" s="18" t="s">
        <v>261</v>
      </c>
      <c r="C105" s="14" t="s">
        <v>262</v>
      </c>
      <c r="D105" s="411">
        <v>46261</v>
      </c>
      <c r="E105" s="15" t="s">
        <v>263</v>
      </c>
      <c r="F105" s="10">
        <v>1</v>
      </c>
    </row>
    <row r="106" spans="2:6" ht="39" customHeight="1" x14ac:dyDescent="0.25">
      <c r="B106" s="18" t="s">
        <v>264</v>
      </c>
      <c r="C106" s="14" t="s">
        <v>265</v>
      </c>
      <c r="D106" s="411">
        <v>46261</v>
      </c>
      <c r="E106" s="15" t="s">
        <v>266</v>
      </c>
      <c r="F106" s="10">
        <v>2</v>
      </c>
    </row>
    <row r="107" spans="2:6" ht="26.25" customHeight="1" x14ac:dyDescent="0.25">
      <c r="B107" s="18" t="s">
        <v>267</v>
      </c>
      <c r="C107" s="14" t="s">
        <v>268</v>
      </c>
      <c r="D107" s="411">
        <v>46261</v>
      </c>
      <c r="E107" s="15" t="s">
        <v>269</v>
      </c>
      <c r="F107" s="10">
        <v>1</v>
      </c>
    </row>
    <row r="108" spans="2:6" ht="26.25" customHeight="1" x14ac:dyDescent="0.25">
      <c r="B108" s="18" t="s">
        <v>270</v>
      </c>
      <c r="C108" s="14" t="s">
        <v>271</v>
      </c>
      <c r="D108" s="411">
        <v>46261</v>
      </c>
      <c r="E108" s="15" t="s">
        <v>272</v>
      </c>
      <c r="F108" s="10">
        <v>1</v>
      </c>
    </row>
    <row r="109" spans="2:6" ht="26.25" customHeight="1" x14ac:dyDescent="0.25">
      <c r="B109" s="18" t="s">
        <v>273</v>
      </c>
      <c r="C109" s="14" t="s">
        <v>274</v>
      </c>
      <c r="D109" s="411">
        <v>46261</v>
      </c>
      <c r="E109" s="15" t="s">
        <v>275</v>
      </c>
      <c r="F109" s="10">
        <v>1</v>
      </c>
    </row>
    <row r="110" spans="2:6" ht="12.75" customHeight="1" x14ac:dyDescent="0.25">
      <c r="B110" s="17">
        <v>14</v>
      </c>
      <c r="C110" s="12" t="s">
        <v>276</v>
      </c>
      <c r="D110" s="13"/>
      <c r="E110" s="13"/>
      <c r="F110" s="13"/>
    </row>
    <row r="111" spans="2:6" ht="26.25" customHeight="1" x14ac:dyDescent="0.25">
      <c r="B111" s="18" t="s">
        <v>277</v>
      </c>
      <c r="C111" s="14" t="s">
        <v>278</v>
      </c>
      <c r="D111" s="411">
        <v>46261</v>
      </c>
      <c r="E111" s="15" t="s">
        <v>279</v>
      </c>
      <c r="F111" s="10">
        <v>1</v>
      </c>
    </row>
    <row r="112" spans="2:6" ht="26.25" customHeight="1" x14ac:dyDescent="0.25">
      <c r="B112" s="18" t="s">
        <v>280</v>
      </c>
      <c r="C112" s="14" t="s">
        <v>281</v>
      </c>
      <c r="D112" s="411">
        <v>46261</v>
      </c>
      <c r="E112" s="15" t="s">
        <v>282</v>
      </c>
      <c r="F112" s="10">
        <v>1</v>
      </c>
    </row>
    <row r="113" spans="2:6" ht="26.25" customHeight="1" x14ac:dyDescent="0.25">
      <c r="B113" s="18" t="s">
        <v>283</v>
      </c>
      <c r="C113" s="14" t="s">
        <v>284</v>
      </c>
      <c r="D113" s="411">
        <v>46261</v>
      </c>
      <c r="E113" s="15" t="s">
        <v>724</v>
      </c>
      <c r="F113" s="10">
        <v>1</v>
      </c>
    </row>
    <row r="114" spans="2:6" ht="26.25" customHeight="1" x14ac:dyDescent="0.25">
      <c r="B114" s="18" t="s">
        <v>285</v>
      </c>
      <c r="C114" s="14" t="s">
        <v>286</v>
      </c>
      <c r="D114" s="411">
        <v>46261</v>
      </c>
      <c r="E114" s="15" t="s">
        <v>287</v>
      </c>
      <c r="F114" s="10">
        <v>1</v>
      </c>
    </row>
    <row r="115" spans="2:6" ht="26.25" customHeight="1" x14ac:dyDescent="0.25">
      <c r="B115" s="18" t="s">
        <v>288</v>
      </c>
      <c r="C115" s="14" t="s">
        <v>289</v>
      </c>
      <c r="D115" s="411">
        <v>46261</v>
      </c>
      <c r="E115" s="15" t="s">
        <v>290</v>
      </c>
      <c r="F115" s="10">
        <v>1</v>
      </c>
    </row>
    <row r="116" spans="2:6" ht="26.25" customHeight="1" x14ac:dyDescent="0.25">
      <c r="B116" s="18" t="s">
        <v>291</v>
      </c>
      <c r="C116" s="14" t="s">
        <v>292</v>
      </c>
      <c r="D116" s="411">
        <v>46261</v>
      </c>
      <c r="E116" s="15" t="s">
        <v>293</v>
      </c>
      <c r="F116" s="10">
        <v>1</v>
      </c>
    </row>
    <row r="117" spans="2:6" ht="26.25" customHeight="1" x14ac:dyDescent="0.25">
      <c r="B117" s="18" t="s">
        <v>294</v>
      </c>
      <c r="C117" s="14" t="s">
        <v>295</v>
      </c>
      <c r="D117" s="411">
        <v>46261</v>
      </c>
      <c r="E117" s="15" t="s">
        <v>296</v>
      </c>
      <c r="F117" s="10">
        <v>1</v>
      </c>
    </row>
    <row r="118" spans="2:6" ht="26.25" customHeight="1" x14ac:dyDescent="0.25">
      <c r="B118" s="18" t="s">
        <v>297</v>
      </c>
      <c r="C118" s="14" t="s">
        <v>298</v>
      </c>
      <c r="D118" s="411">
        <v>46261</v>
      </c>
      <c r="E118" s="15" t="s">
        <v>299</v>
      </c>
      <c r="F118" s="10">
        <v>1</v>
      </c>
    </row>
    <row r="119" spans="2:6" ht="26.25" customHeight="1" x14ac:dyDescent="0.25">
      <c r="B119" s="18" t="s">
        <v>300</v>
      </c>
      <c r="C119" s="14" t="s">
        <v>301</v>
      </c>
      <c r="D119" s="411">
        <v>46261</v>
      </c>
      <c r="E119" s="15" t="s">
        <v>723</v>
      </c>
      <c r="F119" s="10">
        <v>1</v>
      </c>
    </row>
    <row r="120" spans="2:6" ht="26.25" customHeight="1" x14ac:dyDescent="0.25">
      <c r="B120" s="18" t="s">
        <v>302</v>
      </c>
      <c r="C120" s="14" t="s">
        <v>303</v>
      </c>
      <c r="D120" s="411">
        <v>46261</v>
      </c>
      <c r="E120" s="15" t="s">
        <v>722</v>
      </c>
      <c r="F120" s="10">
        <v>1</v>
      </c>
    </row>
    <row r="121" spans="2:6" ht="26.25" customHeight="1" x14ac:dyDescent="0.25">
      <c r="B121" s="18" t="s">
        <v>304</v>
      </c>
      <c r="C121" s="14" t="s">
        <v>305</v>
      </c>
      <c r="D121" s="411">
        <v>46261</v>
      </c>
      <c r="E121" s="15" t="s">
        <v>306</v>
      </c>
      <c r="F121" s="10">
        <v>1</v>
      </c>
    </row>
    <row r="122" spans="2:6" ht="26.25" customHeight="1" x14ac:dyDescent="0.25">
      <c r="B122" s="18" t="s">
        <v>307</v>
      </c>
      <c r="C122" s="14" t="s">
        <v>308</v>
      </c>
      <c r="D122" s="411">
        <v>46261</v>
      </c>
      <c r="E122" s="15" t="s">
        <v>309</v>
      </c>
      <c r="F122" s="10">
        <v>1</v>
      </c>
    </row>
    <row r="123" spans="2:6" ht="26.25" customHeight="1" x14ac:dyDescent="0.25">
      <c r="B123" s="18" t="s">
        <v>310</v>
      </c>
      <c r="C123" s="14" t="s">
        <v>311</v>
      </c>
      <c r="D123" s="411">
        <v>46261</v>
      </c>
      <c r="E123" s="15" t="s">
        <v>312</v>
      </c>
      <c r="F123" s="10">
        <v>1</v>
      </c>
    </row>
    <row r="124" spans="2:6" ht="12.75" customHeight="1" x14ac:dyDescent="0.25">
      <c r="B124" s="17">
        <v>15</v>
      </c>
      <c r="C124" s="12" t="s">
        <v>313</v>
      </c>
      <c r="D124" s="13"/>
      <c r="E124" s="13"/>
      <c r="F124" s="13"/>
    </row>
    <row r="125" spans="2:6" ht="26.25" customHeight="1" x14ac:dyDescent="0.25">
      <c r="B125" s="18" t="s">
        <v>314</v>
      </c>
      <c r="C125" s="14" t="s">
        <v>211</v>
      </c>
      <c r="D125" s="411">
        <v>46262</v>
      </c>
      <c r="E125" s="15" t="s">
        <v>315</v>
      </c>
      <c r="F125" s="10">
        <v>1</v>
      </c>
    </row>
    <row r="126" spans="2:6" ht="26.25" customHeight="1" x14ac:dyDescent="0.25">
      <c r="B126" s="18" t="s">
        <v>316</v>
      </c>
      <c r="C126" s="14" t="s">
        <v>317</v>
      </c>
      <c r="D126" s="411">
        <v>46262</v>
      </c>
      <c r="E126" s="15" t="s">
        <v>721</v>
      </c>
      <c r="F126" s="10">
        <v>1</v>
      </c>
    </row>
    <row r="127" spans="2:6" ht="26.25" customHeight="1" x14ac:dyDescent="0.25">
      <c r="B127" s="18" t="s">
        <v>318</v>
      </c>
      <c r="C127" s="14" t="s">
        <v>319</v>
      </c>
      <c r="D127" s="411">
        <v>46262</v>
      </c>
      <c r="E127" s="15" t="s">
        <v>320</v>
      </c>
      <c r="F127" s="10">
        <v>1</v>
      </c>
    </row>
    <row r="128" spans="2:6" ht="12.75" customHeight="1" x14ac:dyDescent="0.25">
      <c r="B128" s="17">
        <v>16</v>
      </c>
      <c r="C128" s="12" t="s">
        <v>321</v>
      </c>
      <c r="D128" s="13"/>
      <c r="E128" s="13"/>
      <c r="F128" s="13"/>
    </row>
    <row r="129" spans="1:256" ht="26.25" customHeight="1" x14ac:dyDescent="0.25">
      <c r="B129" s="18" t="s">
        <v>322</v>
      </c>
      <c r="C129" s="14" t="s">
        <v>323</v>
      </c>
      <c r="D129" s="411">
        <v>46262</v>
      </c>
      <c r="E129" s="15" t="s">
        <v>324</v>
      </c>
      <c r="F129" s="10">
        <v>1</v>
      </c>
    </row>
    <row r="130" spans="1:256" ht="26.25" customHeight="1" x14ac:dyDescent="0.25">
      <c r="B130" s="18" t="s">
        <v>325</v>
      </c>
      <c r="C130" s="14" t="s">
        <v>326</v>
      </c>
      <c r="D130" s="411">
        <v>46262</v>
      </c>
      <c r="E130" s="15" t="s">
        <v>720</v>
      </c>
      <c r="F130" s="10">
        <v>1</v>
      </c>
    </row>
    <row r="131" spans="1:256" ht="26.25" customHeight="1" x14ac:dyDescent="0.25">
      <c r="B131" s="18" t="s">
        <v>327</v>
      </c>
      <c r="C131" s="14" t="s">
        <v>328</v>
      </c>
      <c r="D131" s="411">
        <v>46262</v>
      </c>
      <c r="E131" s="15" t="s">
        <v>329</v>
      </c>
      <c r="F131" s="10">
        <v>1</v>
      </c>
    </row>
    <row r="132" spans="1:256" ht="12.75" customHeight="1" x14ac:dyDescent="0.25">
      <c r="B132" s="17">
        <v>17</v>
      </c>
      <c r="C132" s="12" t="s">
        <v>330</v>
      </c>
      <c r="D132" s="13"/>
      <c r="E132" s="13"/>
      <c r="F132" s="13"/>
    </row>
    <row r="133" spans="1:256" ht="26.25" customHeight="1" x14ac:dyDescent="0.25">
      <c r="B133" s="18" t="s">
        <v>331</v>
      </c>
      <c r="C133" s="14" t="s">
        <v>332</v>
      </c>
      <c r="D133" s="411">
        <v>46262</v>
      </c>
      <c r="E133" s="15" t="s">
        <v>333</v>
      </c>
      <c r="F133" s="10">
        <v>1</v>
      </c>
    </row>
    <row r="134" spans="1:256" ht="26.25" customHeight="1" x14ac:dyDescent="0.25">
      <c r="B134" s="18" t="s">
        <v>334</v>
      </c>
      <c r="C134" s="14" t="s">
        <v>335</v>
      </c>
      <c r="D134" s="411">
        <v>46262</v>
      </c>
      <c r="E134" s="15" t="s">
        <v>719</v>
      </c>
      <c r="F134" s="10">
        <v>1</v>
      </c>
    </row>
    <row r="135" spans="1:256" ht="26.25" customHeight="1" x14ac:dyDescent="0.25">
      <c r="B135" s="18" t="s">
        <v>336</v>
      </c>
      <c r="C135" s="14" t="s">
        <v>337</v>
      </c>
      <c r="D135" s="411">
        <v>46262</v>
      </c>
      <c r="E135" s="15" t="s">
        <v>338</v>
      </c>
      <c r="F135" s="10">
        <v>1</v>
      </c>
    </row>
    <row r="136" spans="1:256" ht="12.75" customHeight="1" x14ac:dyDescent="0.25">
      <c r="B136" s="19"/>
      <c r="D136" s="20"/>
      <c r="E136" s="20"/>
      <c r="F136" s="20"/>
    </row>
    <row r="137" spans="1:256" ht="12.75" customHeight="1" x14ac:dyDescent="0.25">
      <c r="D137" s="20"/>
      <c r="E137" s="20"/>
      <c r="F137" s="20"/>
    </row>
    <row r="138" spans="1:256" ht="15" customHeight="1" x14ac:dyDescent="0.35">
      <c r="A138" s="21" t="s">
        <v>339</v>
      </c>
      <c r="B138" s="2"/>
      <c r="C138" s="2"/>
      <c r="D138" s="2"/>
      <c r="E138" s="22"/>
      <c r="F138" s="22"/>
      <c r="G138" s="2"/>
      <c r="H138" s="2"/>
      <c r="I138" s="2"/>
      <c r="J138" s="2"/>
      <c r="K138" s="2"/>
      <c r="L138" s="2"/>
      <c r="M138" s="2"/>
      <c r="N138" s="2"/>
      <c r="O138" s="2"/>
      <c r="P138" s="2"/>
      <c r="Q138" s="2"/>
      <c r="R138" s="2"/>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spans="1:256" ht="17.25" customHeight="1" x14ac:dyDescent="0.4">
      <c r="A139" s="24"/>
      <c r="B139" s="2"/>
      <c r="C139" s="2"/>
      <c r="D139" s="2"/>
      <c r="E139" s="2"/>
      <c r="F139" s="2"/>
      <c r="G139" s="25"/>
      <c r="H139" s="25"/>
      <c r="I139" s="26"/>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row>
    <row r="140" spans="1:256" ht="17.25" customHeight="1" x14ac:dyDescent="0.4">
      <c r="A140" s="27" t="s">
        <v>340</v>
      </c>
      <c r="B140" s="2"/>
      <c r="C140" s="2"/>
      <c r="D140" s="2"/>
      <c r="E140" s="25"/>
      <c r="F140" s="25"/>
      <c r="G140" s="28"/>
      <c r="H140" s="2"/>
      <c r="I140" s="29"/>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row>
    <row r="141" spans="1:256" ht="16.5" customHeight="1" x14ac:dyDescent="0.35">
      <c r="A141" s="24"/>
      <c r="B141" s="2"/>
      <c r="C141" s="2"/>
      <c r="D141" s="2"/>
      <c r="E141" s="2"/>
      <c r="F141" s="28"/>
      <c r="G141" s="30"/>
      <c r="H141" s="2"/>
      <c r="I141" s="31"/>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row>
    <row r="142" spans="1:256" ht="12.75" customHeight="1" x14ac:dyDescent="0.25">
      <c r="D142" s="20"/>
      <c r="E142" s="20"/>
      <c r="F142" s="20"/>
    </row>
    <row r="143" spans="1:256" ht="12.75" customHeight="1" x14ac:dyDescent="0.25">
      <c r="D143" s="20"/>
      <c r="E143" s="20"/>
      <c r="F143" s="20"/>
    </row>
    <row r="144" spans="1:256" ht="12.75" customHeight="1" x14ac:dyDescent="0.25">
      <c r="D144" s="20"/>
      <c r="E144" s="20"/>
      <c r="F144" s="20"/>
    </row>
    <row r="145" spans="4:6" ht="12.75" customHeight="1" x14ac:dyDescent="0.25">
      <c r="D145" s="20"/>
      <c r="E145" s="20"/>
      <c r="F145" s="20"/>
    </row>
    <row r="146" spans="4:6" ht="12.75" customHeight="1" x14ac:dyDescent="0.25">
      <c r="D146" s="20"/>
      <c r="E146" s="20"/>
      <c r="F146" s="20"/>
    </row>
    <row r="147" spans="4:6" ht="12.75" customHeight="1" x14ac:dyDescent="0.25">
      <c r="D147" s="20"/>
      <c r="E147" s="20"/>
      <c r="F147" s="20"/>
    </row>
    <row r="148" spans="4:6" ht="12.75" customHeight="1" x14ac:dyDescent="0.25">
      <c r="D148" s="20"/>
      <c r="E148" s="20"/>
      <c r="F148" s="20"/>
    </row>
    <row r="149" spans="4:6" ht="12.75" customHeight="1" x14ac:dyDescent="0.25">
      <c r="D149" s="20"/>
      <c r="E149" s="20"/>
      <c r="F149" s="20"/>
    </row>
    <row r="150" spans="4:6" ht="12.75" customHeight="1" x14ac:dyDescent="0.25">
      <c r="D150" s="20"/>
      <c r="E150" s="20"/>
      <c r="F150" s="20"/>
    </row>
    <row r="151" spans="4:6" ht="12.75" customHeight="1" x14ac:dyDescent="0.25">
      <c r="D151" s="20"/>
      <c r="E151" s="20"/>
      <c r="F151" s="20"/>
    </row>
    <row r="152" spans="4:6" ht="12.75" customHeight="1" x14ac:dyDescent="0.25">
      <c r="D152" s="20"/>
      <c r="E152" s="20"/>
      <c r="F152" s="20"/>
    </row>
    <row r="153" spans="4:6" ht="12.75" customHeight="1" x14ac:dyDescent="0.25">
      <c r="D153" s="20"/>
      <c r="E153" s="20"/>
      <c r="F153" s="20"/>
    </row>
    <row r="154" spans="4:6" ht="12.75" customHeight="1" x14ac:dyDescent="0.25">
      <c r="D154" s="20"/>
      <c r="E154" s="20"/>
      <c r="F154" s="20"/>
    </row>
    <row r="155" spans="4:6" ht="12.75" customHeight="1" x14ac:dyDescent="0.25">
      <c r="D155" s="20"/>
      <c r="E155" s="20"/>
      <c r="F155" s="20"/>
    </row>
    <row r="156" spans="4:6" ht="12.75" customHeight="1" x14ac:dyDescent="0.25">
      <c r="D156" s="20"/>
      <c r="E156" s="20"/>
      <c r="F156" s="20"/>
    </row>
    <row r="157" spans="4:6" ht="12.75" customHeight="1" x14ac:dyDescent="0.25">
      <c r="D157" s="20"/>
      <c r="E157" s="20"/>
      <c r="F157" s="20"/>
    </row>
    <row r="158" spans="4:6" ht="12.75" customHeight="1" x14ac:dyDescent="0.25">
      <c r="D158" s="20"/>
      <c r="E158" s="20"/>
      <c r="F158" s="20"/>
    </row>
    <row r="159" spans="4:6" ht="12.75" customHeight="1" x14ac:dyDescent="0.25">
      <c r="D159" s="20"/>
      <c r="E159" s="20"/>
      <c r="F159" s="20"/>
    </row>
    <row r="160" spans="4:6" ht="12.75" customHeight="1" x14ac:dyDescent="0.25">
      <c r="D160" s="20"/>
      <c r="E160" s="20"/>
      <c r="F160" s="20"/>
    </row>
    <row r="161" spans="4:6" ht="12.75" customHeight="1" x14ac:dyDescent="0.25">
      <c r="D161" s="20"/>
      <c r="E161" s="20"/>
      <c r="F161" s="20"/>
    </row>
    <row r="162" spans="4:6" ht="12.75" customHeight="1" x14ac:dyDescent="0.25">
      <c r="D162" s="20"/>
      <c r="E162" s="20"/>
      <c r="F162" s="20"/>
    </row>
    <row r="163" spans="4:6" ht="12.75" customHeight="1" x14ac:dyDescent="0.25">
      <c r="D163" s="20"/>
      <c r="E163" s="20"/>
      <c r="F163" s="20"/>
    </row>
    <row r="164" spans="4:6" ht="12.75" customHeight="1" x14ac:dyDescent="0.25">
      <c r="D164" s="20"/>
      <c r="E164" s="20"/>
      <c r="F164" s="20"/>
    </row>
    <row r="165" spans="4:6" ht="12.75" customHeight="1" x14ac:dyDescent="0.25">
      <c r="D165" s="20"/>
      <c r="E165" s="20"/>
      <c r="F165" s="20"/>
    </row>
    <row r="166" spans="4:6" ht="12.75" customHeight="1" x14ac:dyDescent="0.25">
      <c r="D166" s="20"/>
      <c r="E166" s="20"/>
      <c r="F166" s="20"/>
    </row>
    <row r="167" spans="4:6" ht="12.75" customHeight="1" x14ac:dyDescent="0.25">
      <c r="D167" s="20"/>
      <c r="E167" s="20"/>
      <c r="F167" s="20"/>
    </row>
    <row r="168" spans="4:6" ht="12.75" customHeight="1" x14ac:dyDescent="0.25">
      <c r="D168" s="20"/>
      <c r="E168" s="20"/>
      <c r="F168" s="20"/>
    </row>
    <row r="169" spans="4:6" ht="12.75" customHeight="1" x14ac:dyDescent="0.25">
      <c r="D169" s="20"/>
      <c r="E169" s="20"/>
      <c r="F169" s="20"/>
    </row>
    <row r="170" spans="4:6" ht="12.75" customHeight="1" x14ac:dyDescent="0.25">
      <c r="D170" s="20"/>
      <c r="E170" s="20"/>
      <c r="F170" s="20"/>
    </row>
    <row r="171" spans="4:6" ht="12.75" customHeight="1" x14ac:dyDescent="0.25">
      <c r="D171" s="20"/>
      <c r="E171" s="20"/>
      <c r="F171" s="20"/>
    </row>
    <row r="172" spans="4:6" ht="12.75" customHeight="1" x14ac:dyDescent="0.25">
      <c r="D172" s="20"/>
      <c r="E172" s="20"/>
      <c r="F172" s="20"/>
    </row>
    <row r="173" spans="4:6" ht="12.75" customHeight="1" x14ac:dyDescent="0.25">
      <c r="D173" s="20"/>
      <c r="E173" s="20"/>
      <c r="F173" s="20"/>
    </row>
    <row r="174" spans="4:6" ht="12.75" customHeight="1" x14ac:dyDescent="0.25">
      <c r="D174" s="20"/>
      <c r="E174" s="20"/>
      <c r="F174" s="20"/>
    </row>
    <row r="175" spans="4:6" ht="12.75" customHeight="1" x14ac:dyDescent="0.25">
      <c r="D175" s="20"/>
      <c r="E175" s="20"/>
      <c r="F175" s="20"/>
    </row>
    <row r="176" spans="4:6" ht="12.75" customHeight="1" x14ac:dyDescent="0.25">
      <c r="D176" s="20"/>
      <c r="E176" s="20"/>
      <c r="F176" s="20"/>
    </row>
    <row r="177" spans="4:6" ht="12.75" customHeight="1" x14ac:dyDescent="0.25">
      <c r="D177" s="20"/>
      <c r="E177" s="20"/>
      <c r="F177" s="20"/>
    </row>
    <row r="178" spans="4:6" ht="12.75" customHeight="1" x14ac:dyDescent="0.25">
      <c r="D178" s="20"/>
      <c r="E178" s="20"/>
      <c r="F178" s="20"/>
    </row>
    <row r="179" spans="4:6" ht="12.75" customHeight="1" x14ac:dyDescent="0.25">
      <c r="D179" s="20"/>
      <c r="E179" s="20"/>
      <c r="F179" s="20"/>
    </row>
    <row r="180" spans="4:6" ht="12.75" customHeight="1" x14ac:dyDescent="0.25">
      <c r="D180" s="20"/>
      <c r="E180" s="20"/>
      <c r="F180" s="20"/>
    </row>
    <row r="181" spans="4:6" ht="12.75" customHeight="1" x14ac:dyDescent="0.25">
      <c r="D181" s="20"/>
      <c r="E181" s="20"/>
      <c r="F181" s="20"/>
    </row>
    <row r="182" spans="4:6" ht="12.75" customHeight="1" x14ac:dyDescent="0.25">
      <c r="D182" s="20"/>
      <c r="E182" s="20"/>
      <c r="F182" s="20"/>
    </row>
    <row r="183" spans="4:6" ht="12.75" customHeight="1" x14ac:dyDescent="0.25">
      <c r="D183" s="20"/>
      <c r="E183" s="20"/>
      <c r="F183" s="20"/>
    </row>
    <row r="184" spans="4:6" ht="12.75" customHeight="1" x14ac:dyDescent="0.25">
      <c r="D184" s="20"/>
      <c r="E184" s="20"/>
      <c r="F184" s="20"/>
    </row>
    <row r="185" spans="4:6" ht="12.75" customHeight="1" x14ac:dyDescent="0.25">
      <c r="D185" s="20"/>
      <c r="E185" s="20"/>
      <c r="F185" s="20"/>
    </row>
    <row r="186" spans="4:6" ht="12.75" customHeight="1" x14ac:dyDescent="0.25">
      <c r="D186" s="20"/>
      <c r="E186" s="20"/>
      <c r="F186" s="20"/>
    </row>
    <row r="187" spans="4:6" ht="12.75" customHeight="1" x14ac:dyDescent="0.25">
      <c r="D187" s="20"/>
      <c r="E187" s="20"/>
      <c r="F187" s="20"/>
    </row>
    <row r="188" spans="4:6" ht="12.75" customHeight="1" x14ac:dyDescent="0.25">
      <c r="D188" s="20"/>
      <c r="E188" s="20"/>
      <c r="F188" s="20"/>
    </row>
    <row r="189" spans="4:6" ht="12.75" customHeight="1" x14ac:dyDescent="0.25">
      <c r="D189" s="20"/>
      <c r="E189" s="20"/>
      <c r="F189" s="20"/>
    </row>
    <row r="190" spans="4:6" ht="12.75" customHeight="1" x14ac:dyDescent="0.25">
      <c r="D190" s="20"/>
      <c r="E190" s="20"/>
      <c r="F190" s="20"/>
    </row>
    <row r="191" spans="4:6" ht="12.75" customHeight="1" x14ac:dyDescent="0.25">
      <c r="D191" s="20"/>
      <c r="E191" s="20"/>
      <c r="F191" s="20"/>
    </row>
    <row r="192" spans="4:6" ht="12.75" customHeight="1" x14ac:dyDescent="0.25">
      <c r="D192" s="20"/>
      <c r="E192" s="20"/>
      <c r="F192" s="20"/>
    </row>
    <row r="193" spans="4:6" ht="12.75" customHeight="1" x14ac:dyDescent="0.25">
      <c r="D193" s="20"/>
      <c r="E193" s="20"/>
      <c r="F193" s="20"/>
    </row>
    <row r="194" spans="4:6" ht="12.75" customHeight="1" x14ac:dyDescent="0.25">
      <c r="D194" s="20"/>
      <c r="E194" s="20"/>
      <c r="F194" s="20"/>
    </row>
    <row r="195" spans="4:6" ht="12.75" customHeight="1" x14ac:dyDescent="0.25">
      <c r="D195" s="20"/>
      <c r="E195" s="20"/>
      <c r="F195" s="20"/>
    </row>
    <row r="196" spans="4:6" ht="12.75" customHeight="1" x14ac:dyDescent="0.25">
      <c r="D196" s="20"/>
      <c r="E196" s="20"/>
      <c r="F196" s="20"/>
    </row>
    <row r="197" spans="4:6" ht="12.75" customHeight="1" x14ac:dyDescent="0.25">
      <c r="D197" s="20"/>
      <c r="E197" s="20"/>
      <c r="F197" s="20"/>
    </row>
    <row r="198" spans="4:6" ht="12.75" customHeight="1" x14ac:dyDescent="0.25">
      <c r="D198" s="20"/>
      <c r="E198" s="20"/>
      <c r="F198" s="20"/>
    </row>
    <row r="199" spans="4:6" ht="12.75" customHeight="1" x14ac:dyDescent="0.25">
      <c r="D199" s="20"/>
      <c r="E199" s="20"/>
      <c r="F199" s="20"/>
    </row>
    <row r="200" spans="4:6" ht="12.75" customHeight="1" x14ac:dyDescent="0.25">
      <c r="D200" s="20"/>
      <c r="E200" s="20"/>
      <c r="F200" s="20"/>
    </row>
    <row r="201" spans="4:6" ht="12.75" customHeight="1" x14ac:dyDescent="0.25">
      <c r="D201" s="20"/>
      <c r="E201" s="20"/>
      <c r="F201" s="20"/>
    </row>
    <row r="202" spans="4:6" ht="12.75" customHeight="1" x14ac:dyDescent="0.25">
      <c r="D202" s="20"/>
      <c r="E202" s="20"/>
      <c r="F202" s="20"/>
    </row>
    <row r="203" spans="4:6" ht="12.75" customHeight="1" x14ac:dyDescent="0.25">
      <c r="D203" s="20"/>
      <c r="E203" s="20"/>
      <c r="F203" s="20"/>
    </row>
    <row r="204" spans="4:6" ht="12.75" customHeight="1" x14ac:dyDescent="0.25">
      <c r="D204" s="20"/>
      <c r="E204" s="20"/>
      <c r="F204" s="20"/>
    </row>
    <row r="205" spans="4:6" ht="12.75" customHeight="1" x14ac:dyDescent="0.25">
      <c r="D205" s="20"/>
      <c r="E205" s="20"/>
      <c r="F205" s="20"/>
    </row>
    <row r="206" spans="4:6" ht="12.75" customHeight="1" x14ac:dyDescent="0.25">
      <c r="D206" s="20"/>
      <c r="E206" s="20"/>
      <c r="F206" s="20"/>
    </row>
    <row r="207" spans="4:6" ht="12.75" customHeight="1" x14ac:dyDescent="0.25">
      <c r="D207" s="20"/>
      <c r="E207" s="20"/>
      <c r="F207" s="20"/>
    </row>
    <row r="208" spans="4:6" ht="12.75" customHeight="1" x14ac:dyDescent="0.25">
      <c r="D208" s="20"/>
      <c r="E208" s="20"/>
      <c r="F208" s="20"/>
    </row>
    <row r="209" spans="4:6" ht="12.75" customHeight="1" x14ac:dyDescent="0.25">
      <c r="D209" s="20"/>
      <c r="E209" s="20"/>
      <c r="F209" s="20"/>
    </row>
    <row r="210" spans="4:6" ht="12.75" customHeight="1" x14ac:dyDescent="0.25">
      <c r="D210" s="20"/>
      <c r="E210" s="20"/>
      <c r="F210" s="20"/>
    </row>
    <row r="211" spans="4:6" ht="12.75" customHeight="1" x14ac:dyDescent="0.25">
      <c r="D211" s="20"/>
      <c r="E211" s="20"/>
      <c r="F211" s="20"/>
    </row>
    <row r="212" spans="4:6" ht="12.75" customHeight="1" x14ac:dyDescent="0.25">
      <c r="D212" s="20"/>
      <c r="E212" s="20"/>
      <c r="F212" s="20"/>
    </row>
    <row r="213" spans="4:6" ht="12.75" customHeight="1" x14ac:dyDescent="0.25">
      <c r="D213" s="20"/>
      <c r="E213" s="20"/>
      <c r="F213" s="20"/>
    </row>
    <row r="214" spans="4:6" ht="12.75" customHeight="1" x14ac:dyDescent="0.25">
      <c r="D214" s="20"/>
      <c r="E214" s="20"/>
      <c r="F214" s="20"/>
    </row>
    <row r="215" spans="4:6" ht="12.75" customHeight="1" x14ac:dyDescent="0.25">
      <c r="D215" s="20"/>
      <c r="E215" s="20"/>
      <c r="F215" s="20"/>
    </row>
    <row r="216" spans="4:6" ht="12.75" customHeight="1" x14ac:dyDescent="0.25">
      <c r="D216" s="20"/>
      <c r="E216" s="20"/>
      <c r="F216" s="20"/>
    </row>
    <row r="217" spans="4:6" ht="12.75" customHeight="1" x14ac:dyDescent="0.25">
      <c r="D217" s="20"/>
      <c r="E217" s="20"/>
      <c r="F217" s="20"/>
    </row>
    <row r="218" spans="4:6" ht="12.75" customHeight="1" x14ac:dyDescent="0.25">
      <c r="D218" s="20"/>
      <c r="E218" s="20"/>
      <c r="F218" s="20"/>
    </row>
    <row r="219" spans="4:6" ht="12.75" customHeight="1" x14ac:dyDescent="0.25">
      <c r="D219" s="20"/>
      <c r="E219" s="20"/>
      <c r="F219" s="20"/>
    </row>
    <row r="220" spans="4:6" ht="12.75" customHeight="1" x14ac:dyDescent="0.25">
      <c r="D220" s="20"/>
      <c r="E220" s="20"/>
      <c r="F220" s="20"/>
    </row>
    <row r="221" spans="4:6" ht="12.75" customHeight="1" x14ac:dyDescent="0.25">
      <c r="D221" s="20"/>
      <c r="E221" s="20"/>
      <c r="F221" s="20"/>
    </row>
    <row r="222" spans="4:6" ht="12.75" customHeight="1" x14ac:dyDescent="0.25">
      <c r="D222" s="20"/>
      <c r="E222" s="20"/>
      <c r="F222" s="20"/>
    </row>
    <row r="223" spans="4:6" ht="12.75" customHeight="1" x14ac:dyDescent="0.25">
      <c r="D223" s="20"/>
      <c r="E223" s="20"/>
      <c r="F223" s="20"/>
    </row>
    <row r="224" spans="4:6" ht="12.75" customHeight="1" x14ac:dyDescent="0.25">
      <c r="D224" s="20"/>
      <c r="E224" s="20"/>
      <c r="F224" s="20"/>
    </row>
    <row r="225" spans="4:6" ht="12.75" customHeight="1" x14ac:dyDescent="0.25">
      <c r="D225" s="20"/>
      <c r="E225" s="20"/>
      <c r="F225" s="20"/>
    </row>
    <row r="226" spans="4:6" ht="12.75" customHeight="1" x14ac:dyDescent="0.25">
      <c r="D226" s="20"/>
      <c r="E226" s="20"/>
      <c r="F226" s="20"/>
    </row>
    <row r="227" spans="4:6" ht="12.75" customHeight="1" x14ac:dyDescent="0.25">
      <c r="D227" s="20"/>
      <c r="E227" s="20"/>
      <c r="F227" s="20"/>
    </row>
    <row r="228" spans="4:6" ht="12.75" customHeight="1" x14ac:dyDescent="0.25">
      <c r="D228" s="20"/>
      <c r="E228" s="20"/>
      <c r="F228" s="20"/>
    </row>
    <row r="229" spans="4:6" ht="12.75" customHeight="1" x14ac:dyDescent="0.25">
      <c r="D229" s="20"/>
      <c r="E229" s="20"/>
      <c r="F229" s="20"/>
    </row>
    <row r="230" spans="4:6" ht="12.75" customHeight="1" x14ac:dyDescent="0.25">
      <c r="D230" s="20"/>
      <c r="E230" s="20"/>
      <c r="F230" s="20"/>
    </row>
    <row r="231" spans="4:6" ht="12.75" customHeight="1" x14ac:dyDescent="0.25">
      <c r="D231" s="20"/>
      <c r="E231" s="20"/>
      <c r="F231" s="20"/>
    </row>
    <row r="232" spans="4:6" ht="12.75" customHeight="1" x14ac:dyDescent="0.25">
      <c r="D232" s="20"/>
      <c r="E232" s="20"/>
      <c r="F232" s="20"/>
    </row>
    <row r="233" spans="4:6" ht="12.75" customHeight="1" x14ac:dyDescent="0.25">
      <c r="D233" s="20"/>
      <c r="E233" s="20"/>
      <c r="F233" s="20"/>
    </row>
    <row r="234" spans="4:6" ht="12.75" customHeight="1" x14ac:dyDescent="0.25">
      <c r="D234" s="20"/>
      <c r="E234" s="20"/>
      <c r="F234" s="20"/>
    </row>
    <row r="235" spans="4:6" ht="12.75" customHeight="1" x14ac:dyDescent="0.25">
      <c r="D235" s="20"/>
      <c r="E235" s="20"/>
      <c r="F235" s="20"/>
    </row>
    <row r="236" spans="4:6" ht="12.75" customHeight="1" x14ac:dyDescent="0.25">
      <c r="D236" s="20"/>
      <c r="E236" s="20"/>
      <c r="F236" s="20"/>
    </row>
    <row r="237" spans="4:6" ht="12.75" customHeight="1" x14ac:dyDescent="0.25">
      <c r="D237" s="20"/>
      <c r="E237" s="20"/>
      <c r="F237" s="20"/>
    </row>
    <row r="238" spans="4:6" ht="12.75" customHeight="1" x14ac:dyDescent="0.25">
      <c r="D238" s="20"/>
      <c r="E238" s="20"/>
      <c r="F238" s="20"/>
    </row>
    <row r="239" spans="4:6" ht="12.75" customHeight="1" x14ac:dyDescent="0.25">
      <c r="D239" s="20"/>
      <c r="E239" s="20"/>
      <c r="F239" s="20"/>
    </row>
    <row r="240" spans="4:6" ht="12.75" customHeight="1" x14ac:dyDescent="0.25">
      <c r="D240" s="20"/>
      <c r="E240" s="20"/>
      <c r="F240" s="20"/>
    </row>
    <row r="241" spans="4:6" ht="12.75" customHeight="1" x14ac:dyDescent="0.25">
      <c r="D241" s="20"/>
      <c r="E241" s="20"/>
      <c r="F241" s="20"/>
    </row>
    <row r="1048576" spans="4:4" x14ac:dyDescent="0.25">
      <c r="D1048576" s="411">
        <v>46261</v>
      </c>
    </row>
  </sheetData>
  <mergeCells count="3">
    <mergeCell ref="A7:G7"/>
    <mergeCell ref="B9:F9"/>
    <mergeCell ref="B10:F10"/>
  </mergeCells>
  <pageMargins left="0.7" right="0.7" top="0.75" bottom="0.75" header="0.511811023622047" footer="0.511811023622047"/>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168"/>
  <sheetViews>
    <sheetView showGridLines="0" topLeftCell="A31" zoomScale="64" zoomScaleNormal="64" workbookViewId="0">
      <selection activeCell="F64" sqref="F64"/>
    </sheetView>
  </sheetViews>
  <sheetFormatPr baseColWidth="10" defaultColWidth="0" defaultRowHeight="12.5" zeroHeight="1" x14ac:dyDescent="0.25"/>
  <cols>
    <col min="1" max="1" width="24.1796875" style="23" customWidth="1"/>
    <col min="2" max="2" width="5.1796875" style="23" customWidth="1"/>
    <col min="3" max="3" width="50.453125" style="23" customWidth="1"/>
    <col min="4" max="4" width="10.54296875" style="23" customWidth="1"/>
    <col min="5" max="5" width="9.81640625" style="23" customWidth="1"/>
    <col min="6" max="6" width="13.1796875" style="23" customWidth="1"/>
    <col min="7" max="7" width="8.81640625" style="23" customWidth="1"/>
    <col min="8" max="8" width="9.81640625" style="23" customWidth="1"/>
    <col min="9" max="9" width="14.81640625" style="23" customWidth="1"/>
    <col min="10" max="10" width="8.81640625" style="23" customWidth="1"/>
    <col min="11" max="11" width="9.81640625" style="23" customWidth="1"/>
    <col min="12" max="12" width="13.1796875" style="23" customWidth="1"/>
    <col min="13" max="13" width="8.81640625" style="2" customWidth="1"/>
    <col min="14" max="16" width="11.453125" style="2" customWidth="1"/>
    <col min="17" max="18" width="11.54296875" style="2" hidden="1" customWidth="1"/>
    <col min="19" max="16384" width="11.54296875" style="23" hidden="1"/>
  </cols>
  <sheetData>
    <row r="1" spans="1:13" ht="12.75" customHeight="1" x14ac:dyDescent="0.25">
      <c r="A1" s="2"/>
      <c r="B1" s="2"/>
      <c r="C1" s="2"/>
      <c r="D1" s="2"/>
      <c r="E1" s="2"/>
      <c r="F1" s="2"/>
      <c r="G1" s="2"/>
      <c r="H1" s="2"/>
      <c r="I1" s="2"/>
      <c r="J1" s="2"/>
      <c r="K1" s="2"/>
      <c r="L1" s="2"/>
    </row>
    <row r="2" spans="1:13" ht="12.75" customHeight="1" x14ac:dyDescent="0.25">
      <c r="A2" s="2"/>
      <c r="B2" s="2"/>
      <c r="C2" s="2"/>
      <c r="D2" s="2"/>
      <c r="E2" s="2"/>
      <c r="F2" s="2"/>
      <c r="G2" s="2"/>
      <c r="H2" s="2"/>
      <c r="I2" s="2"/>
      <c r="J2" s="2"/>
      <c r="K2" s="2"/>
      <c r="L2" s="2"/>
    </row>
    <row r="3" spans="1:13" ht="12.75" customHeight="1" x14ac:dyDescent="0.25">
      <c r="A3" s="2"/>
      <c r="B3" s="2"/>
      <c r="C3" s="2"/>
      <c r="D3" s="2"/>
      <c r="E3" s="2"/>
      <c r="F3" s="2"/>
      <c r="G3" s="2"/>
      <c r="H3" s="2"/>
      <c r="I3" s="2"/>
      <c r="J3" s="2"/>
      <c r="K3" s="2"/>
      <c r="L3" s="2"/>
    </row>
    <row r="4" spans="1:13" ht="12.75" customHeight="1" x14ac:dyDescent="0.25">
      <c r="A4" s="2"/>
      <c r="B4" s="2"/>
      <c r="C4" s="2"/>
      <c r="D4" s="2"/>
      <c r="E4" s="2"/>
      <c r="F4" s="2"/>
      <c r="G4" s="2"/>
      <c r="H4" s="2"/>
      <c r="I4" s="2"/>
      <c r="J4" s="2"/>
      <c r="K4" s="2"/>
      <c r="L4" s="2"/>
    </row>
    <row r="5" spans="1:13" ht="12.75" customHeight="1" x14ac:dyDescent="0.25">
      <c r="A5" s="2"/>
      <c r="B5" s="2"/>
      <c r="C5" s="2"/>
      <c r="D5" s="2"/>
      <c r="E5" s="2"/>
      <c r="F5" s="2"/>
      <c r="G5" s="2"/>
      <c r="H5" s="2"/>
      <c r="I5" s="2"/>
      <c r="J5" s="2"/>
      <c r="K5" s="2"/>
      <c r="L5" s="2"/>
    </row>
    <row r="6" spans="1:13" ht="12.75" customHeight="1" x14ac:dyDescent="0.25">
      <c r="A6" s="2"/>
      <c r="B6" s="2"/>
      <c r="C6" s="2"/>
      <c r="D6" s="2"/>
      <c r="E6" s="2"/>
      <c r="F6" s="2"/>
      <c r="G6" s="2"/>
      <c r="H6" s="2"/>
      <c r="I6" s="2"/>
      <c r="J6" s="2"/>
      <c r="K6" s="2"/>
      <c r="L6" s="2"/>
    </row>
    <row r="7" spans="1:13" ht="22.5" customHeight="1" x14ac:dyDescent="0.5">
      <c r="A7" s="340" t="s">
        <v>341</v>
      </c>
      <c r="B7" s="340"/>
      <c r="C7" s="340"/>
      <c r="D7" s="340"/>
      <c r="E7" s="340"/>
      <c r="F7" s="340"/>
      <c r="G7" s="340"/>
      <c r="H7" s="340"/>
      <c r="I7" s="340"/>
      <c r="J7" s="340"/>
      <c r="K7" s="340"/>
      <c r="L7" s="340"/>
      <c r="M7" s="340"/>
    </row>
    <row r="8" spans="1:13" ht="13.5" customHeight="1" x14ac:dyDescent="0.25">
      <c r="B8" s="2"/>
      <c r="C8" s="2"/>
      <c r="D8" s="2"/>
      <c r="E8" s="2"/>
      <c r="F8" s="2"/>
      <c r="K8" s="2"/>
      <c r="L8" s="2"/>
    </row>
    <row r="9" spans="1:13" ht="30" customHeight="1" x14ac:dyDescent="0.35">
      <c r="A9" s="343" t="s">
        <v>342</v>
      </c>
      <c r="B9" s="32" t="s">
        <v>343</v>
      </c>
      <c r="C9" s="33" t="s">
        <v>344</v>
      </c>
      <c r="D9" s="344" t="s">
        <v>345</v>
      </c>
      <c r="E9" s="344"/>
      <c r="L9" s="34"/>
    </row>
    <row r="10" spans="1:13" ht="19.5" customHeight="1" x14ac:dyDescent="0.35">
      <c r="A10" s="343"/>
      <c r="B10" s="345" t="s">
        <v>346</v>
      </c>
      <c r="C10" s="36" t="s">
        <v>347</v>
      </c>
      <c r="D10" s="346" t="s">
        <v>348</v>
      </c>
      <c r="E10" s="346"/>
      <c r="F10" s="2"/>
      <c r="G10" s="347" t="s">
        <v>349</v>
      </c>
      <c r="H10" s="347"/>
      <c r="I10" s="347"/>
      <c r="L10" s="37"/>
    </row>
    <row r="11" spans="1:13" ht="19.5" customHeight="1" x14ac:dyDescent="0.25">
      <c r="A11" s="343"/>
      <c r="B11" s="345"/>
      <c r="C11" s="36" t="s">
        <v>350</v>
      </c>
      <c r="D11" s="346" t="s">
        <v>351</v>
      </c>
      <c r="E11" s="346"/>
      <c r="F11" s="2"/>
      <c r="G11" s="348" t="s">
        <v>352</v>
      </c>
      <c r="H11" s="348"/>
      <c r="I11" s="348"/>
      <c r="L11" s="2"/>
    </row>
    <row r="12" spans="1:13" ht="19.5" customHeight="1" x14ac:dyDescent="0.3">
      <c r="A12" s="343"/>
      <c r="B12" s="35" t="s">
        <v>353</v>
      </c>
      <c r="C12" s="36" t="s">
        <v>354</v>
      </c>
      <c r="D12" s="349">
        <v>9000</v>
      </c>
      <c r="E12" s="349"/>
      <c r="F12" s="2"/>
      <c r="L12" s="2"/>
    </row>
    <row r="13" spans="1:13" ht="39" customHeight="1" x14ac:dyDescent="0.25">
      <c r="A13" s="343"/>
      <c r="B13" s="35" t="s">
        <v>355</v>
      </c>
      <c r="C13" s="36" t="s">
        <v>356</v>
      </c>
      <c r="D13" s="350">
        <v>5700</v>
      </c>
      <c r="E13" s="350"/>
      <c r="F13" s="2"/>
      <c r="G13" s="38"/>
      <c r="H13" s="38"/>
      <c r="I13" s="38"/>
      <c r="L13" s="2"/>
    </row>
    <row r="14" spans="1:13" ht="19.5" customHeight="1" x14ac:dyDescent="0.35">
      <c r="A14" s="343"/>
      <c r="B14" s="351" t="s">
        <v>357</v>
      </c>
      <c r="C14" s="23" t="s">
        <v>18</v>
      </c>
      <c r="D14" s="346" t="s">
        <v>358</v>
      </c>
      <c r="E14" s="346"/>
      <c r="F14" s="2"/>
      <c r="G14" s="39" t="s">
        <v>359</v>
      </c>
      <c r="H14" s="39" t="s">
        <v>359</v>
      </c>
      <c r="I14" s="39" t="s">
        <v>359</v>
      </c>
      <c r="J14" s="38"/>
      <c r="L14" s="2"/>
    </row>
    <row r="15" spans="1:13" ht="19.5" customHeight="1" x14ac:dyDescent="0.35">
      <c r="A15" s="343"/>
      <c r="B15" s="351"/>
      <c r="C15" s="23" t="s">
        <v>360</v>
      </c>
      <c r="D15" s="352" t="s">
        <v>361</v>
      </c>
      <c r="E15" s="352"/>
      <c r="F15" s="2"/>
      <c r="G15" s="37"/>
      <c r="H15" s="37"/>
      <c r="I15" s="37"/>
      <c r="J15" s="39" t="s">
        <v>359</v>
      </c>
      <c r="K15" s="37"/>
      <c r="L15" s="2"/>
    </row>
    <row r="16" spans="1:13" ht="26.25" customHeight="1" x14ac:dyDescent="0.35">
      <c r="A16" s="353" t="s">
        <v>362</v>
      </c>
      <c r="B16" s="32" t="s">
        <v>363</v>
      </c>
      <c r="C16" s="33" t="s">
        <v>364</v>
      </c>
      <c r="D16" s="354" t="s">
        <v>365</v>
      </c>
      <c r="E16" s="354"/>
      <c r="F16" s="2"/>
      <c r="G16" s="37"/>
      <c r="H16" s="37"/>
      <c r="I16" s="37"/>
      <c r="J16" s="37"/>
      <c r="K16" s="37"/>
      <c r="L16" s="2"/>
    </row>
    <row r="17" spans="1:19" ht="13.5" customHeight="1" x14ac:dyDescent="0.35">
      <c r="A17" s="353"/>
      <c r="B17" s="345" t="s">
        <v>366</v>
      </c>
      <c r="C17" s="355" t="s">
        <v>367</v>
      </c>
      <c r="D17" s="356" t="s">
        <v>368</v>
      </c>
      <c r="E17" s="356"/>
      <c r="F17" s="2"/>
      <c r="G17" s="37"/>
      <c r="H17" s="37"/>
      <c r="I17" s="37"/>
      <c r="J17" s="37"/>
      <c r="K17" s="37"/>
      <c r="L17" s="2"/>
    </row>
    <row r="18" spans="1:19" ht="12.75" customHeight="1" x14ac:dyDescent="0.35">
      <c r="A18" s="353"/>
      <c r="B18" s="345"/>
      <c r="C18" s="355"/>
      <c r="D18" s="356"/>
      <c r="E18" s="356"/>
      <c r="F18" s="2"/>
      <c r="G18" s="37"/>
      <c r="H18" s="37"/>
      <c r="I18" s="37"/>
      <c r="J18" s="37"/>
      <c r="K18" s="37"/>
      <c r="L18" s="2"/>
    </row>
    <row r="19" spans="1:19" ht="19.5" customHeight="1" x14ac:dyDescent="0.35">
      <c r="A19" s="353"/>
      <c r="B19" s="35" t="s">
        <v>369</v>
      </c>
      <c r="C19" s="36" t="s">
        <v>370</v>
      </c>
      <c r="D19" s="357" t="s">
        <v>371</v>
      </c>
      <c r="E19" s="357"/>
      <c r="F19" s="2"/>
      <c r="G19" s="37"/>
      <c r="H19" s="37"/>
      <c r="I19" s="37"/>
      <c r="J19" s="37"/>
      <c r="K19" s="37"/>
    </row>
    <row r="20" spans="1:19" ht="19.5" customHeight="1" x14ac:dyDescent="0.35">
      <c r="A20" s="353"/>
      <c r="B20" s="35" t="s">
        <v>372</v>
      </c>
      <c r="C20" s="36" t="s">
        <v>373</v>
      </c>
      <c r="D20" s="349" t="s">
        <v>374</v>
      </c>
      <c r="E20" s="349"/>
      <c r="F20" s="2"/>
      <c r="G20" s="37"/>
      <c r="H20" s="37"/>
      <c r="I20" s="37"/>
      <c r="J20" s="37"/>
      <c r="K20" s="37"/>
    </row>
    <row r="21" spans="1:19" ht="19.5" customHeight="1" x14ac:dyDescent="0.35">
      <c r="A21" s="353"/>
      <c r="B21" s="35" t="s">
        <v>375</v>
      </c>
      <c r="C21" s="36" t="s">
        <v>376</v>
      </c>
      <c r="D21" s="358">
        <v>40000</v>
      </c>
      <c r="E21" s="358"/>
      <c r="F21" s="2"/>
      <c r="G21" s="37"/>
      <c r="H21" s="37"/>
      <c r="I21" s="37"/>
      <c r="J21" s="37"/>
      <c r="K21" s="37"/>
    </row>
    <row r="22" spans="1:19" ht="19.5" customHeight="1" x14ac:dyDescent="0.35">
      <c r="A22" s="353"/>
      <c r="B22" s="40" t="s">
        <v>377</v>
      </c>
      <c r="C22" s="41" t="s">
        <v>378</v>
      </c>
      <c r="D22" s="359" t="s">
        <v>379</v>
      </c>
      <c r="E22" s="359"/>
      <c r="F22" s="2"/>
      <c r="G22" s="37"/>
      <c r="H22" s="37"/>
      <c r="I22" s="37"/>
      <c r="J22" s="37"/>
      <c r="K22" s="37"/>
      <c r="L22" s="2"/>
    </row>
    <row r="23" spans="1:19" ht="19.5" customHeight="1" x14ac:dyDescent="0.35">
      <c r="A23" s="343" t="s">
        <v>380</v>
      </c>
      <c r="B23" s="42" t="s">
        <v>381</v>
      </c>
      <c r="C23" s="33" t="s">
        <v>382</v>
      </c>
      <c r="D23" s="354" t="s">
        <v>383</v>
      </c>
      <c r="E23" s="354"/>
      <c r="F23" s="2"/>
      <c r="G23" s="37"/>
      <c r="H23" s="37"/>
      <c r="I23" s="37"/>
      <c r="J23" s="37"/>
      <c r="K23" s="37"/>
      <c r="L23" s="2"/>
    </row>
    <row r="24" spans="1:19" ht="19.5" customHeight="1" x14ac:dyDescent="0.35">
      <c r="A24" s="343"/>
      <c r="B24" s="43" t="s">
        <v>384</v>
      </c>
      <c r="C24" s="36" t="s">
        <v>385</v>
      </c>
      <c r="D24" s="349" t="s">
        <v>386</v>
      </c>
      <c r="E24" s="349"/>
      <c r="F24" s="2"/>
      <c r="G24" s="362"/>
      <c r="H24" s="362"/>
      <c r="I24" s="37"/>
      <c r="J24" s="37"/>
      <c r="K24" s="37"/>
      <c r="L24" s="2"/>
    </row>
    <row r="25" spans="1:19" ht="19.5" customHeight="1" x14ac:dyDescent="0.35">
      <c r="A25" s="343"/>
      <c r="B25" s="44" t="s">
        <v>387</v>
      </c>
      <c r="C25" s="45" t="s">
        <v>388</v>
      </c>
      <c r="D25" s="352">
        <v>3767.94</v>
      </c>
      <c r="E25" s="352"/>
      <c r="F25" s="2"/>
      <c r="G25" s="363"/>
      <c r="H25" s="363"/>
      <c r="J25" s="37"/>
      <c r="K25" s="37"/>
    </row>
    <row r="26" spans="1:19" ht="15.75" customHeight="1" x14ac:dyDescent="0.25">
      <c r="A26" s="46"/>
      <c r="B26" s="47"/>
      <c r="C26" s="2"/>
      <c r="D26" s="2"/>
      <c r="E26" s="2"/>
      <c r="F26" s="2"/>
      <c r="G26" s="2"/>
      <c r="H26" s="2"/>
      <c r="I26" s="2"/>
    </row>
    <row r="27" spans="1:19" ht="13.5" customHeight="1" x14ac:dyDescent="0.25">
      <c r="A27" s="2"/>
      <c r="B27" s="2"/>
      <c r="C27" s="2"/>
      <c r="D27" s="2"/>
      <c r="E27" s="2"/>
      <c r="F27" s="2"/>
      <c r="J27" s="2"/>
      <c r="K27" s="2"/>
      <c r="L27" s="2"/>
    </row>
    <row r="28" spans="1:19" ht="25.5" customHeight="1" x14ac:dyDescent="0.25">
      <c r="A28" s="366" t="s">
        <v>389</v>
      </c>
      <c r="B28" s="366"/>
      <c r="C28" s="366"/>
      <c r="D28" s="48"/>
      <c r="E28" s="367" t="s">
        <v>390</v>
      </c>
      <c r="F28" s="367"/>
      <c r="G28" s="367"/>
      <c r="H28" s="368" t="s">
        <v>391</v>
      </c>
      <c r="I28" s="368"/>
      <c r="J28" s="368"/>
      <c r="K28" s="360" t="s">
        <v>392</v>
      </c>
      <c r="L28" s="360"/>
      <c r="M28" s="360"/>
      <c r="S28" s="2"/>
    </row>
    <row r="29" spans="1:19" ht="27" customHeight="1" x14ac:dyDescent="0.25">
      <c r="A29" s="366"/>
      <c r="B29" s="366"/>
      <c r="C29" s="366"/>
      <c r="D29" s="49"/>
      <c r="E29" s="50" t="s">
        <v>393</v>
      </c>
      <c r="F29" s="50" t="s">
        <v>394</v>
      </c>
      <c r="G29" s="51" t="s">
        <v>395</v>
      </c>
      <c r="H29" s="52" t="s">
        <v>393</v>
      </c>
      <c r="I29" s="53" t="s">
        <v>394</v>
      </c>
      <c r="J29" s="51" t="s">
        <v>395</v>
      </c>
      <c r="K29" s="54" t="s">
        <v>393</v>
      </c>
      <c r="L29" s="50" t="s">
        <v>394</v>
      </c>
      <c r="M29" s="50" t="s">
        <v>395</v>
      </c>
      <c r="S29" s="2"/>
    </row>
    <row r="30" spans="1:19" ht="15" customHeight="1" x14ac:dyDescent="0.35">
      <c r="A30" s="361" t="s">
        <v>396</v>
      </c>
      <c r="B30" s="55" t="s">
        <v>397</v>
      </c>
      <c r="C30" s="56" t="s">
        <v>398</v>
      </c>
      <c r="D30" s="57"/>
      <c r="E30" s="58">
        <f>+F30/$D$21</f>
        <v>5700</v>
      </c>
      <c r="F30" s="59">
        <f>D13*D21</f>
        <v>228000000</v>
      </c>
      <c r="G30" s="60">
        <v>30</v>
      </c>
      <c r="H30" s="58">
        <f>+I30/$D$21</f>
        <v>0</v>
      </c>
      <c r="I30" s="61"/>
      <c r="J30" s="62"/>
      <c r="K30" s="58">
        <f>+L30/$D$21</f>
        <v>0</v>
      </c>
      <c r="L30" s="63"/>
      <c r="M30" s="64"/>
      <c r="S30" s="2"/>
    </row>
    <row r="31" spans="1:19" ht="15" customHeight="1" x14ac:dyDescent="0.35">
      <c r="A31" s="361"/>
      <c r="B31" s="65"/>
      <c r="C31" s="66" t="s">
        <v>399</v>
      </c>
      <c r="D31" s="67"/>
      <c r="E31" s="67"/>
      <c r="F31" s="68"/>
      <c r="G31" s="69"/>
      <c r="H31" s="70"/>
      <c r="I31" s="71"/>
      <c r="J31" s="69"/>
      <c r="K31" s="72"/>
      <c r="L31" s="71"/>
      <c r="M31" s="71"/>
      <c r="S31" s="2"/>
    </row>
    <row r="32" spans="1:19" ht="12.75" customHeight="1" x14ac:dyDescent="0.25">
      <c r="A32" s="361"/>
      <c r="B32" s="73">
        <v>1</v>
      </c>
      <c r="C32" s="36" t="s">
        <v>18</v>
      </c>
      <c r="D32" s="74"/>
      <c r="E32" s="75">
        <f t="shared" ref="E32:E43" si="0">+F32/$D$21</f>
        <v>30</v>
      </c>
      <c r="F32" s="76">
        <v>1200000</v>
      </c>
      <c r="G32" s="77">
        <v>1</v>
      </c>
      <c r="H32" s="78">
        <f t="shared" ref="H32:H43" si="1">+I32/$D$21</f>
        <v>30</v>
      </c>
      <c r="I32" s="79">
        <v>1200000</v>
      </c>
      <c r="J32" s="80"/>
      <c r="K32" s="81">
        <f t="shared" ref="K32:K43" si="2">+L32/$D$21</f>
        <v>30</v>
      </c>
      <c r="L32" s="79">
        <v>1200000</v>
      </c>
      <c r="M32" s="82"/>
      <c r="S32" s="2"/>
    </row>
    <row r="33" spans="1:19" ht="12.75" customHeight="1" x14ac:dyDescent="0.25">
      <c r="A33" s="361"/>
      <c r="B33" s="73">
        <v>2</v>
      </c>
      <c r="C33" s="36" t="s">
        <v>38</v>
      </c>
      <c r="D33" s="74"/>
      <c r="E33" s="75">
        <f t="shared" si="0"/>
        <v>15</v>
      </c>
      <c r="F33" s="76">
        <v>600000</v>
      </c>
      <c r="G33" s="77">
        <v>1</v>
      </c>
      <c r="H33" s="78">
        <f t="shared" si="1"/>
        <v>15</v>
      </c>
      <c r="I33" s="79">
        <v>600000</v>
      </c>
      <c r="J33" s="80"/>
      <c r="K33" s="81">
        <f t="shared" si="2"/>
        <v>15</v>
      </c>
      <c r="L33" s="79">
        <v>600000</v>
      </c>
      <c r="M33" s="82"/>
      <c r="S33" s="2"/>
    </row>
    <row r="34" spans="1:19" ht="12.75" customHeight="1" x14ac:dyDescent="0.25">
      <c r="A34" s="361"/>
      <c r="B34" s="73">
        <v>3</v>
      </c>
      <c r="C34" s="36" t="s">
        <v>400</v>
      </c>
      <c r="D34" s="74"/>
      <c r="E34" s="75">
        <f t="shared" si="0"/>
        <v>20</v>
      </c>
      <c r="F34" s="76">
        <v>800000</v>
      </c>
      <c r="G34" s="77"/>
      <c r="H34" s="78">
        <f t="shared" si="1"/>
        <v>20</v>
      </c>
      <c r="I34" s="79">
        <v>800000</v>
      </c>
      <c r="J34" s="80"/>
      <c r="K34" s="81">
        <f t="shared" si="2"/>
        <v>20</v>
      </c>
      <c r="L34" s="79">
        <v>800000</v>
      </c>
      <c r="M34" s="82"/>
      <c r="S34" s="2"/>
    </row>
    <row r="35" spans="1:19" ht="12.75" customHeight="1" x14ac:dyDescent="0.25">
      <c r="A35" s="361"/>
      <c r="B35" s="73">
        <v>4</v>
      </c>
      <c r="C35" s="36" t="s">
        <v>401</v>
      </c>
      <c r="D35" s="74"/>
      <c r="E35" s="75">
        <f t="shared" si="0"/>
        <v>1.0800000000000001E-2</v>
      </c>
      <c r="F35" s="83">
        <v>432</v>
      </c>
      <c r="G35" s="77"/>
      <c r="H35" s="78">
        <f t="shared" si="1"/>
        <v>0</v>
      </c>
      <c r="I35" s="84"/>
      <c r="J35" s="80"/>
      <c r="K35" s="81">
        <f t="shared" si="2"/>
        <v>0</v>
      </c>
      <c r="L35" s="84"/>
      <c r="M35" s="82"/>
      <c r="S35" s="2"/>
    </row>
    <row r="36" spans="1:19" ht="12.75" customHeight="1" x14ac:dyDescent="0.25">
      <c r="A36" s="361"/>
      <c r="B36" s="73">
        <v>5</v>
      </c>
      <c r="C36" s="36" t="s">
        <v>402</v>
      </c>
      <c r="D36" s="74"/>
      <c r="E36" s="75">
        <f t="shared" si="0"/>
        <v>5</v>
      </c>
      <c r="F36" s="76">
        <v>200000</v>
      </c>
      <c r="G36" s="77"/>
      <c r="H36" s="78">
        <f t="shared" si="1"/>
        <v>5</v>
      </c>
      <c r="I36" s="79">
        <v>200000</v>
      </c>
      <c r="J36" s="80"/>
      <c r="K36" s="81">
        <f t="shared" si="2"/>
        <v>5</v>
      </c>
      <c r="L36" s="79">
        <v>200000</v>
      </c>
      <c r="M36" s="82"/>
      <c r="S36" s="2"/>
    </row>
    <row r="37" spans="1:19" ht="12.75" customHeight="1" x14ac:dyDescent="0.25">
      <c r="A37" s="361"/>
      <c r="B37" s="73">
        <v>6</v>
      </c>
      <c r="C37" s="36" t="s">
        <v>403</v>
      </c>
      <c r="D37" s="74"/>
      <c r="E37" s="75">
        <f t="shared" si="0"/>
        <v>1.3325E-2</v>
      </c>
      <c r="F37" s="83">
        <v>533</v>
      </c>
      <c r="G37" s="77">
        <v>2</v>
      </c>
      <c r="H37" s="78">
        <f t="shared" si="1"/>
        <v>0</v>
      </c>
      <c r="I37" s="84"/>
      <c r="J37" s="80"/>
      <c r="K37" s="81">
        <f t="shared" si="2"/>
        <v>0</v>
      </c>
      <c r="L37" s="84"/>
      <c r="M37" s="82"/>
      <c r="S37" s="2"/>
    </row>
    <row r="38" spans="1:19" ht="12.75" customHeight="1" x14ac:dyDescent="0.25">
      <c r="A38" s="361"/>
      <c r="B38" s="85">
        <v>7</v>
      </c>
      <c r="C38" s="36" t="s">
        <v>404</v>
      </c>
      <c r="D38" s="86"/>
      <c r="E38" s="75">
        <f t="shared" si="0"/>
        <v>22.5</v>
      </c>
      <c r="F38" s="76">
        <v>900000</v>
      </c>
      <c r="G38" s="77">
        <v>1</v>
      </c>
      <c r="H38" s="78">
        <f t="shared" si="1"/>
        <v>22.5</v>
      </c>
      <c r="I38" s="79">
        <v>900000</v>
      </c>
      <c r="J38" s="80"/>
      <c r="K38" s="81">
        <f t="shared" si="2"/>
        <v>22.5</v>
      </c>
      <c r="L38" s="79">
        <v>900000</v>
      </c>
      <c r="M38" s="82"/>
      <c r="S38" s="2"/>
    </row>
    <row r="39" spans="1:19" ht="12.75" customHeight="1" x14ac:dyDescent="0.25">
      <c r="A39" s="361"/>
      <c r="B39" s="73">
        <v>8</v>
      </c>
      <c r="C39" s="36" t="s">
        <v>405</v>
      </c>
      <c r="D39" s="86"/>
      <c r="E39" s="75">
        <f t="shared" si="0"/>
        <v>17.5</v>
      </c>
      <c r="F39" s="76">
        <v>700000</v>
      </c>
      <c r="G39" s="77"/>
      <c r="H39" s="78">
        <f t="shared" si="1"/>
        <v>17.5</v>
      </c>
      <c r="I39" s="79">
        <v>700000</v>
      </c>
      <c r="J39" s="80"/>
      <c r="K39" s="81">
        <f t="shared" si="2"/>
        <v>17.5</v>
      </c>
      <c r="L39" s="79">
        <v>700000</v>
      </c>
      <c r="M39" s="82"/>
      <c r="S39" s="2"/>
    </row>
    <row r="40" spans="1:19" ht="12.75" customHeight="1" x14ac:dyDescent="0.25">
      <c r="A40" s="361"/>
      <c r="B40" s="73">
        <v>9</v>
      </c>
      <c r="C40" s="36" t="s">
        <v>406</v>
      </c>
      <c r="D40" s="87"/>
      <c r="E40" s="75">
        <f t="shared" si="0"/>
        <v>24.25</v>
      </c>
      <c r="F40" s="76">
        <v>970000</v>
      </c>
      <c r="G40" s="77"/>
      <c r="H40" s="78">
        <f t="shared" si="1"/>
        <v>24.25</v>
      </c>
      <c r="I40" s="79">
        <v>970000</v>
      </c>
      <c r="J40" s="80"/>
      <c r="K40" s="81">
        <f t="shared" si="2"/>
        <v>24.25</v>
      </c>
      <c r="L40" s="79">
        <v>970000</v>
      </c>
      <c r="M40" s="82"/>
      <c r="S40" s="2"/>
    </row>
    <row r="41" spans="1:19" ht="12.75" customHeight="1" x14ac:dyDescent="0.25">
      <c r="A41" s="361"/>
      <c r="B41" s="73">
        <v>10</v>
      </c>
      <c r="C41" s="36" t="s">
        <v>407</v>
      </c>
      <c r="D41" s="87"/>
      <c r="E41" s="75">
        <f t="shared" si="0"/>
        <v>7.4999999999999997E-3</v>
      </c>
      <c r="F41" s="83">
        <v>300</v>
      </c>
      <c r="G41" s="77"/>
      <c r="H41" s="78">
        <f t="shared" si="1"/>
        <v>0</v>
      </c>
      <c r="I41" s="84"/>
      <c r="J41" s="80"/>
      <c r="K41" s="81">
        <f t="shared" si="2"/>
        <v>0</v>
      </c>
      <c r="L41" s="84"/>
      <c r="M41" s="82"/>
      <c r="S41" s="2"/>
    </row>
    <row r="42" spans="1:19" ht="12.75" customHeight="1" x14ac:dyDescent="0.25">
      <c r="A42" s="361"/>
      <c r="B42" s="73">
        <v>11</v>
      </c>
      <c r="C42" s="36" t="s">
        <v>408</v>
      </c>
      <c r="D42" s="87"/>
      <c r="E42" s="75">
        <f t="shared" si="0"/>
        <v>1.25E-3</v>
      </c>
      <c r="F42" s="83">
        <v>50</v>
      </c>
      <c r="G42" s="77"/>
      <c r="H42" s="78">
        <f t="shared" si="1"/>
        <v>0</v>
      </c>
      <c r="I42" s="84"/>
      <c r="J42" s="80"/>
      <c r="K42" s="81">
        <f t="shared" si="2"/>
        <v>0</v>
      </c>
      <c r="L42" s="84"/>
      <c r="M42" s="82"/>
      <c r="S42" s="2"/>
    </row>
    <row r="43" spans="1:19" ht="12.75" customHeight="1" x14ac:dyDescent="0.25">
      <c r="A43" s="361"/>
      <c r="B43" s="73">
        <v>12</v>
      </c>
      <c r="C43" s="36" t="s">
        <v>57</v>
      </c>
      <c r="D43" s="87"/>
      <c r="E43" s="75">
        <f t="shared" si="0"/>
        <v>4.5</v>
      </c>
      <c r="F43" s="76">
        <v>180000</v>
      </c>
      <c r="G43" s="77"/>
      <c r="H43" s="78">
        <f t="shared" si="1"/>
        <v>4.5</v>
      </c>
      <c r="I43" s="79">
        <v>180000</v>
      </c>
      <c r="J43" s="80"/>
      <c r="K43" s="81">
        <f t="shared" si="2"/>
        <v>4.5</v>
      </c>
      <c r="L43" s="79">
        <v>180000</v>
      </c>
      <c r="M43" s="82"/>
      <c r="S43" s="2"/>
    </row>
    <row r="44" spans="1:19" ht="15" customHeight="1" x14ac:dyDescent="0.35">
      <c r="A44" s="361"/>
      <c r="B44" s="73"/>
      <c r="C44" s="66" t="s">
        <v>409</v>
      </c>
      <c r="D44" s="88"/>
      <c r="E44" s="89"/>
      <c r="F44" s="71"/>
      <c r="G44" s="69"/>
      <c r="H44" s="70"/>
      <c r="I44" s="71"/>
      <c r="J44" s="90"/>
      <c r="K44" s="91"/>
      <c r="L44" s="92"/>
      <c r="M44" s="93"/>
      <c r="S44" s="2"/>
    </row>
    <row r="45" spans="1:19" ht="12.75" customHeight="1" x14ac:dyDescent="0.25">
      <c r="A45" s="361"/>
      <c r="B45" s="73">
        <v>13</v>
      </c>
      <c r="C45" s="36" t="s">
        <v>410</v>
      </c>
      <c r="D45" s="87"/>
      <c r="E45" s="75">
        <f>+F45/$D$21</f>
        <v>10</v>
      </c>
      <c r="F45" s="79">
        <v>400000</v>
      </c>
      <c r="G45" s="84">
        <v>0</v>
      </c>
      <c r="H45" s="78">
        <f>+I45/$D$21</f>
        <v>10</v>
      </c>
      <c r="I45" s="79">
        <v>400000</v>
      </c>
      <c r="J45" s="84">
        <v>0</v>
      </c>
      <c r="K45" s="81">
        <f>+L45/$D$21</f>
        <v>10</v>
      </c>
      <c r="L45" s="79">
        <v>400000</v>
      </c>
      <c r="M45" s="84">
        <v>0</v>
      </c>
      <c r="S45" s="2"/>
    </row>
    <row r="46" spans="1:19" ht="12.75" customHeight="1" x14ac:dyDescent="0.25">
      <c r="A46" s="361"/>
      <c r="B46" s="73">
        <v>14</v>
      </c>
      <c r="C46" s="36" t="s">
        <v>411</v>
      </c>
      <c r="D46" s="87"/>
      <c r="E46" s="75">
        <f>+F46/$D$21</f>
        <v>7.5</v>
      </c>
      <c r="F46" s="79">
        <v>300000</v>
      </c>
      <c r="G46" s="84">
        <v>0</v>
      </c>
      <c r="H46" s="78">
        <f>+I46/$D$21</f>
        <v>7.5</v>
      </c>
      <c r="I46" s="79">
        <v>300000</v>
      </c>
      <c r="J46" s="84">
        <v>0</v>
      </c>
      <c r="K46" s="81">
        <f>+L46/$D$21</f>
        <v>7.5</v>
      </c>
      <c r="L46" s="79">
        <v>300000</v>
      </c>
      <c r="M46" s="84">
        <v>0</v>
      </c>
      <c r="S46" s="2"/>
    </row>
    <row r="47" spans="1:19" ht="12.75" customHeight="1" x14ac:dyDescent="0.3">
      <c r="A47" s="361"/>
      <c r="C47" s="94" t="s">
        <v>412</v>
      </c>
      <c r="D47" s="95"/>
      <c r="E47" s="96">
        <f>+F47/$D$21</f>
        <v>156.28287499999999</v>
      </c>
      <c r="F47" s="97">
        <f>SUM(F32:F46)</f>
        <v>6251315</v>
      </c>
      <c r="G47" s="69"/>
      <c r="H47" s="98">
        <f>+I47/$D$21</f>
        <v>156.25</v>
      </c>
      <c r="I47" s="97">
        <f>SUM(I32:I46)</f>
        <v>6250000</v>
      </c>
      <c r="J47" s="99"/>
      <c r="K47" s="100">
        <f>+L47/$D$21</f>
        <v>156.25</v>
      </c>
      <c r="L47" s="97">
        <f>SUM(L32:L46)</f>
        <v>6250000</v>
      </c>
      <c r="M47" s="101"/>
      <c r="S47" s="2"/>
    </row>
    <row r="48" spans="1:19" ht="15" customHeight="1" x14ac:dyDescent="0.35">
      <c r="A48" s="361"/>
      <c r="B48" s="102" t="s">
        <v>413</v>
      </c>
      <c r="C48" s="103" t="s">
        <v>414</v>
      </c>
      <c r="D48" s="104"/>
      <c r="E48" s="96">
        <f>+F48/$D$21</f>
        <v>5832.0328749999999</v>
      </c>
      <c r="F48" s="105">
        <f>+F30+F47-F40</f>
        <v>233281315</v>
      </c>
      <c r="G48" s="105">
        <f>+SUM(G30:G46)-G40</f>
        <v>35</v>
      </c>
      <c r="H48" s="98">
        <f>+I48/$D$21</f>
        <v>132</v>
      </c>
      <c r="I48" s="105">
        <f>+SUM(I30:I46)-I40</f>
        <v>5280000</v>
      </c>
      <c r="J48" s="106">
        <f>+SUM(J30:J46)-G40</f>
        <v>0</v>
      </c>
      <c r="K48" s="100">
        <f>+L48/$D$21</f>
        <v>132</v>
      </c>
      <c r="L48" s="105">
        <f>+SUM(L30:L46)-L40</f>
        <v>5280000</v>
      </c>
      <c r="M48" s="105">
        <f>+SUM(M30:M46)-M40</f>
        <v>0</v>
      </c>
      <c r="S48" s="2"/>
    </row>
    <row r="49" spans="1:19" s="2" customFormat="1" ht="15" customHeight="1" x14ac:dyDescent="0.35">
      <c r="A49" s="361"/>
      <c r="B49" s="107" t="s">
        <v>415</v>
      </c>
      <c r="C49" s="103" t="s">
        <v>416</v>
      </c>
      <c r="D49" s="104"/>
      <c r="E49" s="108"/>
      <c r="F49" s="109" t="s">
        <v>417</v>
      </c>
      <c r="G49" s="110"/>
      <c r="H49" s="108"/>
      <c r="I49" s="109" t="s">
        <v>417</v>
      </c>
      <c r="J49" s="110"/>
      <c r="K49" s="100">
        <f>+L49/$D$21</f>
        <v>161.25</v>
      </c>
      <c r="L49" s="105">
        <f>(L30+L47)+L60</f>
        <v>6450000</v>
      </c>
      <c r="M49" s="105">
        <f>+SUM(M30:M46)</f>
        <v>0</v>
      </c>
    </row>
    <row r="50" spans="1:19" ht="15" customHeight="1" x14ac:dyDescent="0.35">
      <c r="A50" s="361"/>
      <c r="B50" s="102" t="s">
        <v>418</v>
      </c>
      <c r="C50" s="103" t="s">
        <v>419</v>
      </c>
      <c r="D50" s="104"/>
      <c r="E50" s="96">
        <f t="shared" ref="E50:E58" si="3">+F50/$D$21</f>
        <v>5832.0328749999999</v>
      </c>
      <c r="F50" s="105">
        <f>+SUM(F30:F46)-F40</f>
        <v>233281315</v>
      </c>
      <c r="G50" s="105">
        <f>+SUM(G30:G46)-G40</f>
        <v>35</v>
      </c>
      <c r="H50" s="108"/>
      <c r="I50" s="109" t="s">
        <v>417</v>
      </c>
      <c r="J50" s="110"/>
      <c r="K50" s="111"/>
      <c r="L50" s="109" t="s">
        <v>417</v>
      </c>
      <c r="M50" s="112"/>
      <c r="S50" s="2"/>
    </row>
    <row r="51" spans="1:19" ht="15.75" customHeight="1" x14ac:dyDescent="0.35">
      <c r="A51" s="361"/>
      <c r="B51" s="113" t="s">
        <v>420</v>
      </c>
      <c r="C51" s="114" t="s">
        <v>421</v>
      </c>
      <c r="D51" s="115"/>
      <c r="E51" s="116">
        <f t="shared" si="3"/>
        <v>5856.2828749999999</v>
      </c>
      <c r="F51" s="105">
        <f>+SUM(F30:F46)</f>
        <v>234251315</v>
      </c>
      <c r="G51" s="105">
        <f>+SUM(G30:G46)</f>
        <v>35</v>
      </c>
      <c r="H51" s="117"/>
      <c r="I51" s="118" t="s">
        <v>417</v>
      </c>
      <c r="J51" s="119"/>
      <c r="K51" s="120"/>
      <c r="L51" s="109" t="s">
        <v>417</v>
      </c>
      <c r="M51" s="112"/>
      <c r="S51" s="2"/>
    </row>
    <row r="52" spans="1:19" ht="12.75" customHeight="1" x14ac:dyDescent="0.3">
      <c r="A52" s="364" t="s">
        <v>422</v>
      </c>
      <c r="B52" s="121">
        <v>1</v>
      </c>
      <c r="C52" s="122" t="s">
        <v>276</v>
      </c>
      <c r="D52" s="123"/>
      <c r="E52" s="96">
        <f t="shared" si="3"/>
        <v>200</v>
      </c>
      <c r="F52" s="124">
        <v>8000000</v>
      </c>
      <c r="G52" s="125">
        <v>0</v>
      </c>
      <c r="H52" s="96">
        <f>+I52/$D$21</f>
        <v>625</v>
      </c>
      <c r="I52" s="124">
        <v>25000000</v>
      </c>
      <c r="J52" s="126"/>
      <c r="K52" s="96">
        <f>+L52/$D$21</f>
        <v>112.5</v>
      </c>
      <c r="L52" s="127">
        <v>4500000</v>
      </c>
      <c r="M52" s="128"/>
      <c r="S52" s="2"/>
    </row>
    <row r="53" spans="1:19" ht="15" customHeight="1" x14ac:dyDescent="0.35">
      <c r="A53" s="364"/>
      <c r="B53" s="107" t="s">
        <v>423</v>
      </c>
      <c r="C53" s="103" t="s">
        <v>424</v>
      </c>
      <c r="D53" s="104"/>
      <c r="E53" s="96">
        <f t="shared" si="3"/>
        <v>6061.2828749999999</v>
      </c>
      <c r="F53" s="129">
        <f>+F51+F52+F60</f>
        <v>242451315</v>
      </c>
      <c r="G53" s="130">
        <f>+G51+G52</f>
        <v>35</v>
      </c>
      <c r="H53" s="108"/>
      <c r="I53" s="131" t="s">
        <v>417</v>
      </c>
      <c r="J53" s="110"/>
      <c r="K53" s="111"/>
      <c r="L53" s="109" t="s">
        <v>417</v>
      </c>
      <c r="M53" s="112"/>
      <c r="S53" s="2"/>
    </row>
    <row r="54" spans="1:19" s="2" customFormat="1" ht="15" customHeight="1" x14ac:dyDescent="0.35">
      <c r="A54" s="364"/>
      <c r="B54" s="107" t="s">
        <v>425</v>
      </c>
      <c r="C54" s="103" t="s">
        <v>426</v>
      </c>
      <c r="D54" s="104"/>
      <c r="E54" s="96">
        <f t="shared" si="3"/>
        <v>6061.2828749999999</v>
      </c>
      <c r="F54" s="129">
        <f>+F51+F52+F60</f>
        <v>242451315</v>
      </c>
      <c r="G54" s="130">
        <f>+G51+G52</f>
        <v>35</v>
      </c>
      <c r="H54" s="132">
        <f>+I54/$D$21</f>
        <v>762</v>
      </c>
      <c r="I54" s="129">
        <f>+I48+I52+I60</f>
        <v>30480000</v>
      </c>
      <c r="J54" s="133">
        <f>+J48+J52</f>
        <v>0</v>
      </c>
      <c r="K54" s="100">
        <f>+L54/$D$21</f>
        <v>278.75</v>
      </c>
      <c r="L54" s="129">
        <f>+L49+L52+L60</f>
        <v>11150000</v>
      </c>
      <c r="M54" s="134">
        <f>+M49+M52</f>
        <v>0</v>
      </c>
    </row>
    <row r="55" spans="1:19" ht="12.75" customHeight="1" x14ac:dyDescent="0.25">
      <c r="A55" s="364"/>
      <c r="B55" s="73">
        <v>1</v>
      </c>
      <c r="C55" s="36" t="s">
        <v>313</v>
      </c>
      <c r="D55" s="87"/>
      <c r="E55" s="75">
        <f t="shared" si="3"/>
        <v>17.5</v>
      </c>
      <c r="F55" s="79">
        <v>700000</v>
      </c>
      <c r="G55" s="77">
        <v>0</v>
      </c>
      <c r="H55" s="135">
        <f>+I55/$D$21</f>
        <v>17.5</v>
      </c>
      <c r="I55" s="79">
        <v>700000</v>
      </c>
      <c r="J55" s="80"/>
      <c r="K55" s="81">
        <f>+L55/$D$21</f>
        <v>17.5</v>
      </c>
      <c r="L55" s="136">
        <v>700000</v>
      </c>
      <c r="M55" s="82"/>
      <c r="S55" s="2"/>
    </row>
    <row r="56" spans="1:19" ht="15" customHeight="1" x14ac:dyDescent="0.35">
      <c r="A56" s="364"/>
      <c r="B56" s="107" t="s">
        <v>427</v>
      </c>
      <c r="C56" s="103" t="s">
        <v>428</v>
      </c>
      <c r="D56" s="104"/>
      <c r="E56" s="96">
        <f t="shared" si="3"/>
        <v>6083.7828749999999</v>
      </c>
      <c r="F56" s="129">
        <f>+F53+F55+F60</f>
        <v>243351315</v>
      </c>
      <c r="G56" s="130">
        <f>+G53</f>
        <v>35</v>
      </c>
      <c r="H56" s="137"/>
      <c r="I56" s="109" t="s">
        <v>417</v>
      </c>
      <c r="J56" s="110"/>
      <c r="K56" s="111"/>
      <c r="L56" s="109" t="s">
        <v>417</v>
      </c>
      <c r="M56" s="112"/>
      <c r="S56" s="2"/>
    </row>
    <row r="57" spans="1:19" ht="15" customHeight="1" x14ac:dyDescent="0.35">
      <c r="A57" s="364"/>
      <c r="B57" s="138" t="s">
        <v>343</v>
      </c>
      <c r="C57" s="103" t="s">
        <v>429</v>
      </c>
      <c r="D57" s="104"/>
      <c r="E57" s="96">
        <f t="shared" si="3"/>
        <v>6083.7828749999999</v>
      </c>
      <c r="F57" s="129">
        <f>+F53+F55+F60</f>
        <v>243351315</v>
      </c>
      <c r="G57" s="130">
        <f>+G54</f>
        <v>35</v>
      </c>
      <c r="H57" s="132">
        <f>+I57/$D$21</f>
        <v>784.5</v>
      </c>
      <c r="I57" s="139">
        <f>+I54+I55+I60</f>
        <v>31380000</v>
      </c>
      <c r="J57" s="133">
        <f>+J54+J55</f>
        <v>0</v>
      </c>
      <c r="K57" s="100">
        <f>+L57/$D$21</f>
        <v>301.25</v>
      </c>
      <c r="L57" s="140">
        <f>+L54+L55+L60</f>
        <v>12050000</v>
      </c>
      <c r="M57" s="134">
        <f>+M54+M55</f>
        <v>0</v>
      </c>
      <c r="S57" s="2"/>
    </row>
    <row r="58" spans="1:19" ht="12.75" customHeight="1" x14ac:dyDescent="0.25">
      <c r="A58" s="364"/>
      <c r="B58" s="73">
        <v>1</v>
      </c>
      <c r="C58" s="36" t="s">
        <v>430</v>
      </c>
      <c r="D58" s="87"/>
      <c r="E58" s="75">
        <f t="shared" si="3"/>
        <v>12.5</v>
      </c>
      <c r="F58" s="79">
        <v>500000</v>
      </c>
      <c r="G58" s="77"/>
      <c r="H58" s="78">
        <f>+I58/$D$21</f>
        <v>12.5</v>
      </c>
      <c r="I58" s="79">
        <v>500000</v>
      </c>
      <c r="J58" s="80"/>
      <c r="K58" s="81">
        <f>+L58/$D$21</f>
        <v>7.5</v>
      </c>
      <c r="L58" s="136">
        <v>300000</v>
      </c>
      <c r="M58" s="82"/>
      <c r="S58" s="2"/>
    </row>
    <row r="59" spans="1:19" ht="15" customHeight="1" x14ac:dyDescent="0.35">
      <c r="A59" s="364"/>
      <c r="B59" s="73"/>
      <c r="C59" s="141" t="s">
        <v>431</v>
      </c>
      <c r="D59" s="67"/>
      <c r="E59" s="67"/>
      <c r="F59" s="71"/>
      <c r="G59" s="69"/>
      <c r="H59" s="70"/>
      <c r="I59" s="71"/>
      <c r="J59" s="99"/>
      <c r="K59" s="91"/>
      <c r="L59" s="92"/>
      <c r="M59" s="101"/>
      <c r="S59" s="2"/>
    </row>
    <row r="60" spans="1:19" ht="12.75" customHeight="1" x14ac:dyDescent="0.25">
      <c r="A60" s="364"/>
      <c r="B60" s="73">
        <v>2</v>
      </c>
      <c r="C60" s="36" t="s">
        <v>411</v>
      </c>
      <c r="D60" s="87"/>
      <c r="E60" s="75">
        <f t="shared" ref="E60:E71" si="4">+F60/$D$21</f>
        <v>5</v>
      </c>
      <c r="F60" s="79">
        <v>200000</v>
      </c>
      <c r="G60" s="77"/>
      <c r="H60" s="78">
        <f>+I60/$D$21</f>
        <v>5</v>
      </c>
      <c r="I60" s="79">
        <v>200000</v>
      </c>
      <c r="J60" s="80"/>
      <c r="K60" s="81">
        <f>+L60/$D$21</f>
        <v>5</v>
      </c>
      <c r="L60" s="136">
        <v>200000</v>
      </c>
      <c r="M60" s="82"/>
      <c r="S60" s="2"/>
    </row>
    <row r="61" spans="1:19" ht="12.75" customHeight="1" x14ac:dyDescent="0.3">
      <c r="A61" s="364"/>
      <c r="B61" s="73"/>
      <c r="C61" s="94" t="s">
        <v>432</v>
      </c>
      <c r="D61" s="95"/>
      <c r="E61" s="96">
        <f t="shared" si="4"/>
        <v>391.28287499999999</v>
      </c>
      <c r="F61" s="142">
        <f>F47+F52+F55+F58+F60</f>
        <v>15651315</v>
      </c>
      <c r="G61" s="69"/>
      <c r="H61" s="98">
        <f>+I61/$D$21</f>
        <v>816.25</v>
      </c>
      <c r="I61" s="142">
        <f>+I47+I52+I55+I58+I60</f>
        <v>32650000</v>
      </c>
      <c r="J61" s="69"/>
      <c r="K61" s="100">
        <f>+L61/$D$21</f>
        <v>298.75</v>
      </c>
      <c r="L61" s="142">
        <f>+L47+L52+L55+L58+L60</f>
        <v>11950000</v>
      </c>
      <c r="M61" s="71"/>
      <c r="S61" s="2"/>
    </row>
    <row r="62" spans="1:19" ht="15" customHeight="1" x14ac:dyDescent="0.35">
      <c r="A62" s="364"/>
      <c r="B62" s="113" t="s">
        <v>415</v>
      </c>
      <c r="C62" s="103" t="s">
        <v>433</v>
      </c>
      <c r="D62" s="115"/>
      <c r="E62" s="96">
        <f t="shared" si="4"/>
        <v>6088.7828749999999</v>
      </c>
      <c r="F62" s="143">
        <f>+F56+F60</f>
        <v>243551315</v>
      </c>
      <c r="G62" s="144">
        <f>+G56</f>
        <v>35</v>
      </c>
      <c r="H62" s="145"/>
      <c r="I62" s="109" t="s">
        <v>417</v>
      </c>
      <c r="J62" s="110"/>
      <c r="K62" s="146"/>
      <c r="L62" s="109" t="s">
        <v>417</v>
      </c>
      <c r="M62" s="112"/>
      <c r="S62" s="2"/>
    </row>
    <row r="63" spans="1:19" ht="15.75" customHeight="1" x14ac:dyDescent="0.35">
      <c r="A63" s="364"/>
      <c r="B63" s="113" t="s">
        <v>434</v>
      </c>
      <c r="C63" s="147" t="s">
        <v>435</v>
      </c>
      <c r="D63" s="115"/>
      <c r="E63" s="116">
        <f t="shared" si="4"/>
        <v>6101.2828749999999</v>
      </c>
      <c r="F63" s="143">
        <f>+F56+F58+F60</f>
        <v>244051315</v>
      </c>
      <c r="G63" s="148">
        <f>+G56+G58+G60</f>
        <v>35</v>
      </c>
      <c r="H63" s="98">
        <f t="shared" ref="H63:H71" si="5">+I63/$D$21</f>
        <v>802</v>
      </c>
      <c r="I63" s="149">
        <f>+I57+I58+I60</f>
        <v>32080000</v>
      </c>
      <c r="J63" s="150">
        <f>+J57+J58+J60</f>
        <v>0</v>
      </c>
      <c r="K63" s="98">
        <f t="shared" ref="K63:K71" si="6">+L63/$D$21</f>
        <v>313.75</v>
      </c>
      <c r="L63" s="149">
        <f>+L57+L58+L60</f>
        <v>12550000</v>
      </c>
      <c r="M63" s="150">
        <f>+M57+M58+M60</f>
        <v>0</v>
      </c>
      <c r="S63" s="2"/>
    </row>
    <row r="64" spans="1:19" ht="12.75" customHeight="1" x14ac:dyDescent="0.25">
      <c r="A64" s="365" t="s">
        <v>436</v>
      </c>
      <c r="B64" s="151">
        <v>1</v>
      </c>
      <c r="C64" s="33" t="s">
        <v>437</v>
      </c>
      <c r="D64" s="123"/>
      <c r="E64" s="152">
        <f t="shared" si="4"/>
        <v>25</v>
      </c>
      <c r="F64" s="124">
        <v>1000000</v>
      </c>
      <c r="G64" s="153"/>
      <c r="H64" s="154">
        <f t="shared" si="5"/>
        <v>25</v>
      </c>
      <c r="I64" s="155">
        <v>1000000</v>
      </c>
      <c r="J64" s="156"/>
      <c r="K64" s="157">
        <f t="shared" si="6"/>
        <v>25</v>
      </c>
      <c r="L64" s="158">
        <v>1000000</v>
      </c>
      <c r="M64" s="159"/>
      <c r="S64" s="2"/>
    </row>
    <row r="65" spans="1:256" ht="12.75" customHeight="1" x14ac:dyDescent="0.25">
      <c r="A65" s="365"/>
      <c r="B65" s="160">
        <v>2</v>
      </c>
      <c r="C65" s="36" t="s">
        <v>218</v>
      </c>
      <c r="D65" s="87"/>
      <c r="E65" s="75">
        <f t="shared" si="4"/>
        <v>10</v>
      </c>
      <c r="F65" s="79">
        <v>400000</v>
      </c>
      <c r="G65" s="77"/>
      <c r="H65" s="78">
        <f t="shared" si="5"/>
        <v>10</v>
      </c>
      <c r="I65" s="79">
        <v>400000</v>
      </c>
      <c r="J65" s="80"/>
      <c r="K65" s="81">
        <f t="shared" si="6"/>
        <v>10</v>
      </c>
      <c r="L65" s="136">
        <v>400000</v>
      </c>
      <c r="M65" s="82"/>
      <c r="S65" s="2"/>
    </row>
    <row r="66" spans="1:256" ht="12.75" customHeight="1" x14ac:dyDescent="0.25">
      <c r="A66" s="365"/>
      <c r="B66" s="160">
        <v>3</v>
      </c>
      <c r="C66" s="36" t="s">
        <v>407</v>
      </c>
      <c r="D66" s="87"/>
      <c r="E66" s="75">
        <f t="shared" si="4"/>
        <v>5</v>
      </c>
      <c r="F66" s="79">
        <v>200000</v>
      </c>
      <c r="G66" s="77"/>
      <c r="H66" s="78">
        <f t="shared" si="5"/>
        <v>5</v>
      </c>
      <c r="I66" s="79">
        <v>200000</v>
      </c>
      <c r="J66" s="80"/>
      <c r="K66" s="81">
        <f t="shared" si="6"/>
        <v>5</v>
      </c>
      <c r="L66" s="136">
        <v>200000</v>
      </c>
      <c r="M66" s="82"/>
      <c r="S66" s="2"/>
    </row>
    <row r="67" spans="1:256" ht="15" customHeight="1" x14ac:dyDescent="0.35">
      <c r="A67" s="365"/>
      <c r="B67" s="161" t="s">
        <v>415</v>
      </c>
      <c r="C67" s="103" t="s">
        <v>438</v>
      </c>
      <c r="D67" s="104"/>
      <c r="E67" s="96">
        <f t="shared" si="4"/>
        <v>6141.2828749999999</v>
      </c>
      <c r="F67" s="162">
        <f>+F63+SUM(F64:F66)</f>
        <v>245651315</v>
      </c>
      <c r="G67" s="163">
        <f>+G63+SUM(G64:G66)</f>
        <v>35</v>
      </c>
      <c r="H67" s="98">
        <f t="shared" si="5"/>
        <v>842</v>
      </c>
      <c r="I67" s="162">
        <f>+I63+SUM(I64:I66)</f>
        <v>33680000</v>
      </c>
      <c r="J67" s="163">
        <f>+J63+SUM(J64:J66)</f>
        <v>0</v>
      </c>
      <c r="K67" s="100">
        <f t="shared" si="6"/>
        <v>353.75</v>
      </c>
      <c r="L67" s="162">
        <f>+L63+SUM(L64:L66)</f>
        <v>14150000</v>
      </c>
      <c r="M67" s="163">
        <f>+M63+SUM(M64:M66)</f>
        <v>0</v>
      </c>
      <c r="S67" s="2"/>
    </row>
    <row r="68" spans="1:256" ht="12.75" customHeight="1" x14ac:dyDescent="0.25">
      <c r="A68" s="365"/>
      <c r="B68" s="160">
        <v>1</v>
      </c>
      <c r="C68" s="36" t="s">
        <v>439</v>
      </c>
      <c r="D68" s="87"/>
      <c r="E68" s="75">
        <f t="shared" si="4"/>
        <v>3.75</v>
      </c>
      <c r="F68" s="79">
        <v>150000</v>
      </c>
      <c r="G68" s="77"/>
      <c r="H68" s="78">
        <f t="shared" si="5"/>
        <v>3.75</v>
      </c>
      <c r="I68" s="79">
        <v>150000</v>
      </c>
      <c r="J68" s="80"/>
      <c r="K68" s="81">
        <f t="shared" si="6"/>
        <v>3.75</v>
      </c>
      <c r="L68" s="79">
        <v>150000</v>
      </c>
      <c r="M68" s="82"/>
      <c r="S68" s="2"/>
    </row>
    <row r="69" spans="1:256" ht="12.75" customHeight="1" x14ac:dyDescent="0.25">
      <c r="A69" s="365"/>
      <c r="B69" s="160">
        <v>2</v>
      </c>
      <c r="C69" s="36" t="s">
        <v>440</v>
      </c>
      <c r="D69" s="87"/>
      <c r="E69" s="75">
        <f t="shared" si="4"/>
        <v>37.5</v>
      </c>
      <c r="F69" s="79">
        <v>1500000</v>
      </c>
      <c r="G69" s="77"/>
      <c r="H69" s="78">
        <f t="shared" si="5"/>
        <v>37.5</v>
      </c>
      <c r="I69" s="79">
        <v>1500000</v>
      </c>
      <c r="J69" s="80"/>
      <c r="K69" s="81">
        <f t="shared" si="6"/>
        <v>37.5</v>
      </c>
      <c r="L69" s="79">
        <v>1500000</v>
      </c>
      <c r="M69" s="82"/>
      <c r="S69" s="2"/>
    </row>
    <row r="70" spans="1:256" ht="12.75" customHeight="1" x14ac:dyDescent="0.25">
      <c r="A70" s="365"/>
      <c r="B70" s="160">
        <v>3</v>
      </c>
      <c r="C70" s="36" t="s">
        <v>57</v>
      </c>
      <c r="D70" s="87"/>
      <c r="E70" s="75">
        <f t="shared" si="4"/>
        <v>4.5</v>
      </c>
      <c r="F70" s="79">
        <v>180000</v>
      </c>
      <c r="G70" s="77"/>
      <c r="H70" s="78">
        <f t="shared" si="5"/>
        <v>4.5</v>
      </c>
      <c r="I70" s="79">
        <v>180000</v>
      </c>
      <c r="J70" s="80"/>
      <c r="K70" s="81">
        <f t="shared" si="6"/>
        <v>4.5</v>
      </c>
      <c r="L70" s="79">
        <v>180000</v>
      </c>
      <c r="M70" s="82"/>
      <c r="S70" s="2"/>
    </row>
    <row r="71" spans="1:256" ht="12.75" customHeight="1" x14ac:dyDescent="0.25">
      <c r="A71" s="365"/>
      <c r="B71" s="160">
        <v>4</v>
      </c>
      <c r="C71" s="36" t="s">
        <v>408</v>
      </c>
      <c r="D71" s="87"/>
      <c r="E71" s="75">
        <f t="shared" si="4"/>
        <v>1.25E-3</v>
      </c>
      <c r="F71" s="84">
        <v>50</v>
      </c>
      <c r="G71" s="77"/>
      <c r="H71" s="78">
        <f t="shared" si="5"/>
        <v>0</v>
      </c>
      <c r="I71" s="84"/>
      <c r="J71" s="80"/>
      <c r="K71" s="81">
        <f t="shared" si="6"/>
        <v>0</v>
      </c>
      <c r="L71" s="84">
        <v>0</v>
      </c>
      <c r="M71" s="82"/>
      <c r="S71" s="2"/>
    </row>
    <row r="72" spans="1:256" ht="15" customHeight="1" x14ac:dyDescent="0.35">
      <c r="A72" s="365"/>
      <c r="B72" s="164"/>
      <c r="C72" s="141" t="s">
        <v>431</v>
      </c>
      <c r="D72" s="67"/>
      <c r="E72" s="67"/>
      <c r="F72" s="71"/>
      <c r="G72" s="69"/>
      <c r="H72" s="70"/>
      <c r="I72" s="165"/>
      <c r="J72" s="90"/>
      <c r="K72" s="72"/>
      <c r="L72" s="165"/>
      <c r="M72" s="93"/>
      <c r="S72" s="2"/>
    </row>
    <row r="73" spans="1:256" ht="12.75" customHeight="1" x14ac:dyDescent="0.25">
      <c r="A73" s="365"/>
      <c r="B73" s="160">
        <v>5</v>
      </c>
      <c r="C73" s="36" t="s">
        <v>441</v>
      </c>
      <c r="D73" s="87"/>
      <c r="E73" s="75">
        <f>+F73/$D$21</f>
        <v>3.75</v>
      </c>
      <c r="F73" s="79">
        <v>150000</v>
      </c>
      <c r="G73" s="77">
        <v>0</v>
      </c>
      <c r="H73" s="78">
        <f>+I73/$D$21</f>
        <v>3.75</v>
      </c>
      <c r="I73" s="79">
        <v>150000</v>
      </c>
      <c r="J73" s="80"/>
      <c r="K73" s="81">
        <f>+L73/$D$21</f>
        <v>3.75</v>
      </c>
      <c r="L73" s="79">
        <v>150000</v>
      </c>
      <c r="M73" s="82"/>
      <c r="S73" s="2"/>
    </row>
    <row r="74" spans="1:256" ht="12.75" customHeight="1" x14ac:dyDescent="0.3">
      <c r="A74" s="365"/>
      <c r="B74" s="160"/>
      <c r="C74" s="166" t="s">
        <v>442</v>
      </c>
      <c r="D74" s="95"/>
      <c r="E74" s="96">
        <f>+F74/$D$21</f>
        <v>480.78412500000002</v>
      </c>
      <c r="F74" s="142">
        <f>F61+SUM(F64:F66)+SUM(F68:F73)</f>
        <v>19231365</v>
      </c>
      <c r="G74" s="69"/>
      <c r="H74" s="98">
        <f>+I74/$D$21</f>
        <v>905.75</v>
      </c>
      <c r="I74" s="142">
        <f>I61+SUM(I64:I66)+SUM(I68:I73)</f>
        <v>36230000</v>
      </c>
      <c r="J74" s="99"/>
      <c r="K74" s="100">
        <f>+L74/$D$21</f>
        <v>388.25</v>
      </c>
      <c r="L74" s="142">
        <f>L61+SUM(L64:L66)+SUM(L68:L73)</f>
        <v>15530000</v>
      </c>
      <c r="M74" s="101"/>
      <c r="S74" s="2"/>
    </row>
    <row r="75" spans="1:256" ht="15.75" customHeight="1" x14ac:dyDescent="0.35">
      <c r="A75" s="365"/>
      <c r="B75" s="167" t="s">
        <v>443</v>
      </c>
      <c r="C75" s="147" t="s">
        <v>444</v>
      </c>
      <c r="D75" s="168"/>
      <c r="E75" s="169">
        <f>+F75/$D$21</f>
        <v>6190.7841250000001</v>
      </c>
      <c r="F75" s="170">
        <f>+F67+SUM(F68:F73)</f>
        <v>247631365</v>
      </c>
      <c r="G75" s="171">
        <f>+G67+SUM(G68:G73)</f>
        <v>35</v>
      </c>
      <c r="H75" s="172">
        <f>+I75/$D$21</f>
        <v>891.5</v>
      </c>
      <c r="I75" s="170">
        <f>+I67+SUM(I68:I73)</f>
        <v>35660000</v>
      </c>
      <c r="J75" s="171">
        <f>+J67+SUM(J68:J73)</f>
        <v>0</v>
      </c>
      <c r="K75" s="173">
        <f>+L75/$D$21</f>
        <v>403.25</v>
      </c>
      <c r="L75" s="170">
        <f>+L67+SUM(L68:L73)</f>
        <v>16130000</v>
      </c>
      <c r="M75" s="170">
        <f>+M67+SUM(M68:M73)</f>
        <v>0</v>
      </c>
      <c r="S75" s="2"/>
    </row>
    <row r="76" spans="1:256" ht="15" customHeight="1" x14ac:dyDescent="0.35">
      <c r="A76" s="2"/>
      <c r="B76" s="2"/>
      <c r="C76" s="2"/>
      <c r="D76" s="2"/>
      <c r="E76" s="2"/>
      <c r="F76" s="2"/>
      <c r="G76" s="22"/>
      <c r="H76" s="22"/>
      <c r="I76" s="22"/>
      <c r="J76" s="2"/>
      <c r="K76" s="2"/>
      <c r="L76" s="2"/>
    </row>
    <row r="77" spans="1:256" ht="15" customHeight="1" x14ac:dyDescent="0.35">
      <c r="A77" s="21" t="s">
        <v>339</v>
      </c>
      <c r="B77" s="2"/>
      <c r="C77" s="2"/>
      <c r="D77" s="2"/>
      <c r="E77" s="22"/>
      <c r="F77" s="22"/>
      <c r="G77" s="2"/>
      <c r="H77" s="2"/>
      <c r="I77" s="2"/>
      <c r="J77" s="2"/>
      <c r="K77" s="2"/>
      <c r="L77" s="2"/>
    </row>
    <row r="78" spans="1:256" s="2" customFormat="1" ht="17.25" customHeight="1" x14ac:dyDescent="0.4">
      <c r="A78" s="21"/>
      <c r="G78" s="174"/>
      <c r="H78" s="174"/>
      <c r="I78" s="175"/>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row>
    <row r="79" spans="1:256" s="2" customFormat="1" ht="17.25" customHeight="1" x14ac:dyDescent="0.4">
      <c r="A79" s="27" t="s">
        <v>340</v>
      </c>
      <c r="E79" s="174"/>
      <c r="F79" s="174"/>
      <c r="G79" s="176"/>
      <c r="H79" s="23"/>
      <c r="I79" s="177"/>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row>
    <row r="80" spans="1:256" s="2" customFormat="1" ht="16.5" customHeight="1" x14ac:dyDescent="0.35">
      <c r="A80" s="24"/>
      <c r="E80" s="23"/>
      <c r="F80" s="176"/>
      <c r="G80" s="178"/>
      <c r="H80" s="23"/>
      <c r="I80" s="179"/>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row>
    <row r="81" spans="1:256" s="2" customFormat="1" ht="15" customHeight="1" x14ac:dyDescent="0.35">
      <c r="A81" s="180"/>
      <c r="E81" s="23"/>
      <c r="F81" s="23"/>
      <c r="G81" s="178"/>
      <c r="H81" s="23"/>
      <c r="I81" s="181"/>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row>
    <row r="82" spans="1:256" s="2" customFormat="1" ht="15" customHeight="1" x14ac:dyDescent="0.35">
      <c r="E82" s="23"/>
      <c r="F82" s="23"/>
      <c r="G82" s="178"/>
      <c r="H82" s="23"/>
      <c r="I82" s="181"/>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row>
    <row r="83" spans="1:256" s="2" customFormat="1" ht="12.75" customHeight="1" x14ac:dyDescent="0.25">
      <c r="E83" s="23"/>
      <c r="F83" s="23"/>
      <c r="G83" s="23"/>
      <c r="H83" s="23"/>
      <c r="I83" s="23"/>
    </row>
    <row r="84" spans="1:256" s="2" customFormat="1" ht="12.75" customHeight="1" x14ac:dyDescent="0.25">
      <c r="E84" s="23"/>
      <c r="F84" s="23"/>
      <c r="G84" s="23"/>
      <c r="H84" s="23"/>
      <c r="I84" s="23"/>
    </row>
    <row r="85" spans="1:256" s="2" customFormat="1" ht="12.75" customHeight="1" x14ac:dyDescent="0.25">
      <c r="E85" s="23"/>
      <c r="F85" s="23"/>
      <c r="G85" s="23"/>
      <c r="H85" s="23"/>
      <c r="I85" s="23"/>
    </row>
    <row r="86" spans="1:256" s="2" customFormat="1" ht="12.75" customHeight="1" x14ac:dyDescent="0.25">
      <c r="A86" s="180"/>
      <c r="E86" s="23"/>
      <c r="F86" s="23"/>
      <c r="G86" s="23"/>
      <c r="H86" s="23"/>
      <c r="I86" s="23"/>
    </row>
    <row r="87" spans="1:256" s="2" customFormat="1" ht="12.75" customHeight="1" x14ac:dyDescent="0.25">
      <c r="A87" s="180"/>
      <c r="E87" s="23"/>
      <c r="F87" s="23"/>
      <c r="G87" s="23"/>
      <c r="H87" s="23"/>
      <c r="I87" s="23"/>
    </row>
    <row r="88" spans="1:256" s="2" customFormat="1" ht="12.75" customHeight="1" x14ac:dyDescent="0.25">
      <c r="A88" s="180"/>
      <c r="E88" s="23"/>
      <c r="F88" s="23"/>
      <c r="G88" s="23"/>
      <c r="H88" s="23"/>
      <c r="I88" s="23"/>
    </row>
    <row r="89" spans="1:256" s="2" customFormat="1" ht="12.75" customHeight="1" x14ac:dyDescent="0.25">
      <c r="A89" s="180"/>
      <c r="E89" s="23"/>
      <c r="F89" s="23"/>
      <c r="G89" s="23"/>
      <c r="H89" s="23"/>
      <c r="I89" s="23"/>
    </row>
    <row r="90" spans="1:256" s="2" customFormat="1" ht="12.75" customHeight="1" x14ac:dyDescent="0.25">
      <c r="A90" s="180"/>
      <c r="E90" s="23"/>
      <c r="F90" s="23"/>
      <c r="G90" s="23"/>
      <c r="H90" s="23"/>
      <c r="I90" s="23"/>
    </row>
    <row r="91" spans="1:256" s="2" customFormat="1" ht="12.75" customHeight="1" x14ac:dyDescent="0.25">
      <c r="A91" s="180"/>
      <c r="E91" s="23"/>
      <c r="F91" s="23"/>
      <c r="G91" s="23"/>
      <c r="H91" s="23"/>
      <c r="I91" s="23"/>
    </row>
    <row r="92" spans="1:256" s="2" customFormat="1" ht="12.75" customHeight="1" x14ac:dyDescent="0.25">
      <c r="A92" s="180"/>
      <c r="E92" s="23"/>
      <c r="F92" s="23"/>
      <c r="G92" s="23"/>
      <c r="H92" s="23"/>
      <c r="I92" s="23"/>
    </row>
    <row r="93" spans="1:256" s="2" customFormat="1" ht="12.75" customHeight="1" x14ac:dyDescent="0.25">
      <c r="A93" s="180"/>
      <c r="E93" s="23"/>
      <c r="F93" s="23"/>
      <c r="G93" s="23"/>
      <c r="H93" s="23"/>
      <c r="I93" s="23"/>
    </row>
    <row r="94" spans="1:256" s="2" customFormat="1" ht="12.75" customHeight="1" x14ac:dyDescent="0.25">
      <c r="A94" s="180"/>
      <c r="E94" s="23"/>
      <c r="F94" s="23"/>
      <c r="G94" s="23"/>
      <c r="H94" s="23"/>
      <c r="I94" s="23"/>
    </row>
    <row r="95" spans="1:256" s="2" customFormat="1" ht="12.75" customHeight="1" x14ac:dyDescent="0.25">
      <c r="A95" s="180"/>
      <c r="E95" s="23"/>
      <c r="F95" s="23"/>
      <c r="G95" s="23"/>
      <c r="H95" s="23"/>
      <c r="I95" s="23"/>
    </row>
    <row r="96" spans="1:256" s="2" customFormat="1" ht="12.75" customHeight="1" x14ac:dyDescent="0.25">
      <c r="A96" s="180"/>
      <c r="E96" s="23"/>
      <c r="F96" s="23"/>
      <c r="G96" s="23"/>
      <c r="H96" s="23"/>
      <c r="I96" s="23"/>
    </row>
    <row r="97" spans="1:9" s="2" customFormat="1" ht="12.75" customHeight="1" x14ac:dyDescent="0.25">
      <c r="A97" s="180"/>
      <c r="E97" s="23"/>
      <c r="F97" s="23"/>
      <c r="G97" s="23"/>
      <c r="H97" s="23"/>
      <c r="I97" s="23"/>
    </row>
    <row r="98" spans="1:9" s="2" customFormat="1" ht="13.5" hidden="1" customHeight="1" x14ac:dyDescent="0.3">
      <c r="A98" s="182" t="s">
        <v>445</v>
      </c>
      <c r="B98" s="2">
        <v>1</v>
      </c>
      <c r="E98" s="23"/>
      <c r="F98" s="23"/>
      <c r="G98" s="23"/>
      <c r="H98" s="23"/>
      <c r="I98" s="23"/>
    </row>
    <row r="99" spans="1:9" s="2" customFormat="1" ht="13.5" hidden="1" customHeight="1" x14ac:dyDescent="0.3">
      <c r="A99" s="182" t="s">
        <v>446</v>
      </c>
      <c r="B99" s="2">
        <v>2</v>
      </c>
      <c r="E99" s="23"/>
      <c r="F99" s="23"/>
      <c r="G99" s="23"/>
      <c r="H99" s="23"/>
      <c r="I99" s="23"/>
    </row>
    <row r="100" spans="1:9" s="2" customFormat="1" ht="13.5" hidden="1" customHeight="1" x14ac:dyDescent="0.3">
      <c r="A100" s="182" t="s">
        <v>447</v>
      </c>
      <c r="B100" s="2">
        <v>3</v>
      </c>
      <c r="E100" s="23"/>
      <c r="F100" s="23"/>
      <c r="G100" s="23"/>
      <c r="H100" s="23"/>
      <c r="I100" s="23"/>
    </row>
    <row r="101" spans="1:9" s="2" customFormat="1" ht="13.5" hidden="1" customHeight="1" x14ac:dyDescent="0.3">
      <c r="A101" s="182" t="s">
        <v>448</v>
      </c>
      <c r="B101" s="2">
        <v>4</v>
      </c>
      <c r="E101" s="23"/>
      <c r="F101" s="23"/>
      <c r="G101" s="23"/>
      <c r="H101" s="23"/>
      <c r="I101" s="23"/>
    </row>
    <row r="102" spans="1:9" s="2" customFormat="1" ht="12.75" hidden="1" customHeight="1" x14ac:dyDescent="0.25">
      <c r="A102" s="180"/>
      <c r="E102" s="23"/>
      <c r="F102" s="23"/>
      <c r="G102" s="23"/>
      <c r="H102" s="23"/>
      <c r="I102" s="23"/>
    </row>
    <row r="103" spans="1:9" s="2" customFormat="1" ht="12.75" hidden="1" customHeight="1" x14ac:dyDescent="0.25">
      <c r="A103" s="180"/>
      <c r="E103" s="23"/>
      <c r="F103" s="23"/>
      <c r="G103" s="23"/>
      <c r="H103" s="23"/>
      <c r="I103" s="23"/>
    </row>
    <row r="104" spans="1:9" s="2" customFormat="1" ht="12.75" hidden="1" customHeight="1" x14ac:dyDescent="0.25">
      <c r="A104" s="180"/>
      <c r="E104" s="23"/>
      <c r="F104" s="23"/>
      <c r="G104" s="23"/>
      <c r="H104" s="23"/>
      <c r="I104" s="23"/>
    </row>
    <row r="105" spans="1:9" s="2" customFormat="1" ht="12.75" hidden="1" customHeight="1" x14ac:dyDescent="0.25">
      <c r="A105" s="180"/>
      <c r="E105" s="23"/>
      <c r="F105" s="23"/>
      <c r="G105" s="23"/>
      <c r="H105" s="23"/>
      <c r="I105" s="23"/>
    </row>
    <row r="106" spans="1:9" s="2" customFormat="1" ht="12.75" hidden="1" customHeight="1" x14ac:dyDescent="0.25">
      <c r="A106" s="180"/>
      <c r="E106" s="23"/>
      <c r="F106" s="23"/>
      <c r="G106" s="23"/>
      <c r="H106" s="23"/>
      <c r="I106" s="23"/>
    </row>
    <row r="107" spans="1:9" s="2" customFormat="1" ht="12.75" hidden="1" customHeight="1" x14ac:dyDescent="0.25">
      <c r="A107" s="180"/>
      <c r="E107" s="23"/>
      <c r="F107" s="23"/>
      <c r="G107" s="23"/>
      <c r="H107" s="23"/>
      <c r="I107" s="23"/>
    </row>
    <row r="108" spans="1:9" s="2" customFormat="1" ht="12.75" hidden="1" customHeight="1" x14ac:dyDescent="0.25">
      <c r="A108" s="180"/>
      <c r="E108" s="23"/>
      <c r="F108" s="23"/>
      <c r="G108" s="23"/>
      <c r="H108" s="23"/>
      <c r="I108" s="23"/>
    </row>
    <row r="109" spans="1:9" s="2" customFormat="1" ht="12.75" hidden="1" customHeight="1" x14ac:dyDescent="0.25">
      <c r="A109" s="180"/>
      <c r="E109" s="23"/>
      <c r="F109" s="23"/>
      <c r="G109" s="23"/>
      <c r="H109" s="23"/>
      <c r="I109" s="23"/>
    </row>
    <row r="110" spans="1:9" s="2" customFormat="1" ht="12.75" hidden="1" customHeight="1" x14ac:dyDescent="0.25">
      <c r="A110" s="180"/>
      <c r="E110" s="23"/>
      <c r="F110" s="23"/>
      <c r="G110" s="23"/>
      <c r="H110" s="23"/>
      <c r="I110" s="23"/>
    </row>
    <row r="111" spans="1:9" s="2" customFormat="1" ht="12.75" hidden="1" customHeight="1" x14ac:dyDescent="0.25">
      <c r="A111" s="180"/>
      <c r="E111" s="23"/>
      <c r="F111" s="23"/>
      <c r="G111" s="23"/>
      <c r="H111" s="23"/>
      <c r="I111" s="23"/>
    </row>
    <row r="112" spans="1:9" s="2" customFormat="1" ht="12.75" hidden="1" customHeight="1" x14ac:dyDescent="0.25">
      <c r="A112" s="180"/>
      <c r="E112" s="23"/>
      <c r="F112" s="23"/>
      <c r="G112" s="23"/>
      <c r="H112" s="23"/>
      <c r="I112" s="23"/>
    </row>
    <row r="113" spans="1:1" ht="12.75" hidden="1" customHeight="1" x14ac:dyDescent="0.25">
      <c r="A113" s="180"/>
    </row>
    <row r="114" spans="1:1" ht="12.75" hidden="1" customHeight="1" x14ac:dyDescent="0.25">
      <c r="A114" s="180"/>
    </row>
    <row r="115" spans="1:1" ht="12.75" hidden="1" customHeight="1" x14ac:dyDescent="0.25">
      <c r="A115" s="180"/>
    </row>
    <row r="116" spans="1:1" ht="12.75" hidden="1" customHeight="1" x14ac:dyDescent="0.25">
      <c r="A116" s="180"/>
    </row>
    <row r="117" spans="1:1" ht="12.75" hidden="1" customHeight="1" x14ac:dyDescent="0.25">
      <c r="A117" s="180"/>
    </row>
    <row r="118" spans="1:1" ht="12.75" hidden="1" customHeight="1" x14ac:dyDescent="0.25">
      <c r="A118" s="180"/>
    </row>
    <row r="119" spans="1:1" ht="12.75" hidden="1" customHeight="1" x14ac:dyDescent="0.25">
      <c r="A119" s="180"/>
    </row>
    <row r="120" spans="1:1" ht="12.75" hidden="1" customHeight="1" x14ac:dyDescent="0.25">
      <c r="A120" s="180"/>
    </row>
    <row r="121" spans="1:1" ht="12.75" hidden="1" customHeight="1" x14ac:dyDescent="0.25">
      <c r="A121" s="180"/>
    </row>
    <row r="122" spans="1:1" ht="12.75" hidden="1" customHeight="1" x14ac:dyDescent="0.25">
      <c r="A122" s="180"/>
    </row>
    <row r="123" spans="1:1" ht="12.75" hidden="1" customHeight="1" x14ac:dyDescent="0.25">
      <c r="A123" s="180"/>
    </row>
    <row r="124" spans="1:1" ht="12.75" hidden="1" customHeight="1" x14ac:dyDescent="0.25">
      <c r="A124" s="180"/>
    </row>
    <row r="125" spans="1:1" ht="12.75" hidden="1" customHeight="1" x14ac:dyDescent="0.25">
      <c r="A125" s="180"/>
    </row>
    <row r="126" spans="1:1" ht="12.75" hidden="1" customHeight="1" x14ac:dyDescent="0.25">
      <c r="A126" s="180"/>
    </row>
    <row r="127" spans="1:1" ht="12.75" hidden="1" customHeight="1" x14ac:dyDescent="0.25">
      <c r="A127" s="180"/>
    </row>
    <row r="128" spans="1:1" ht="12.75" hidden="1" customHeight="1" x14ac:dyDescent="0.25">
      <c r="A128" s="180"/>
    </row>
    <row r="129" spans="1:1" ht="12.75" hidden="1" customHeight="1" x14ac:dyDescent="0.25">
      <c r="A129" s="180"/>
    </row>
    <row r="130" spans="1:1" ht="12.75" hidden="1" customHeight="1" x14ac:dyDescent="0.25">
      <c r="A130" s="180"/>
    </row>
    <row r="131" spans="1:1" ht="12.75" hidden="1" customHeight="1" x14ac:dyDescent="0.25">
      <c r="A131" s="180"/>
    </row>
    <row r="132" spans="1:1" ht="12.75" hidden="1" customHeight="1" x14ac:dyDescent="0.25">
      <c r="A132" s="180"/>
    </row>
    <row r="133" spans="1:1" ht="12.75" hidden="1" customHeight="1" x14ac:dyDescent="0.25">
      <c r="A133" s="180"/>
    </row>
    <row r="134" spans="1:1" ht="12.75" hidden="1" customHeight="1" x14ac:dyDescent="0.25">
      <c r="A134" s="180"/>
    </row>
    <row r="135" spans="1:1" ht="12.75" hidden="1" customHeight="1" x14ac:dyDescent="0.25">
      <c r="A135" s="180"/>
    </row>
    <row r="136" spans="1:1" ht="12.75" hidden="1" customHeight="1" x14ac:dyDescent="0.25">
      <c r="A136" s="180"/>
    </row>
    <row r="137" spans="1:1" ht="12.75" hidden="1" customHeight="1" x14ac:dyDescent="0.25">
      <c r="A137" s="180"/>
    </row>
    <row r="138" spans="1:1" ht="12.75" hidden="1" customHeight="1" x14ac:dyDescent="0.25">
      <c r="A138" s="180"/>
    </row>
    <row r="139" spans="1:1" ht="12.75" hidden="1" customHeight="1" x14ac:dyDescent="0.25">
      <c r="A139" s="180"/>
    </row>
    <row r="140" spans="1:1" ht="12.75" hidden="1" customHeight="1" x14ac:dyDescent="0.25">
      <c r="A140" s="180"/>
    </row>
    <row r="141" spans="1:1" ht="12.75" hidden="1" customHeight="1" x14ac:dyDescent="0.25">
      <c r="A141" s="180"/>
    </row>
    <row r="142" spans="1:1" ht="12.75" hidden="1" customHeight="1" x14ac:dyDescent="0.25">
      <c r="A142" s="180"/>
    </row>
    <row r="143" spans="1:1" ht="12.75" hidden="1" customHeight="1" x14ac:dyDescent="0.25">
      <c r="A143" s="180"/>
    </row>
    <row r="144" spans="1:1" ht="12.75" hidden="1" customHeight="1" x14ac:dyDescent="0.25">
      <c r="A144" s="180"/>
    </row>
    <row r="145" spans="1:1" ht="12.75" hidden="1" customHeight="1" x14ac:dyDescent="0.25">
      <c r="A145" s="180"/>
    </row>
    <row r="146" spans="1:1" ht="12.75" hidden="1" customHeight="1" x14ac:dyDescent="0.25">
      <c r="A146" s="180"/>
    </row>
    <row r="147" spans="1:1" ht="12.75" hidden="1" customHeight="1" x14ac:dyDescent="0.25">
      <c r="A147" s="180"/>
    </row>
    <row r="148" spans="1:1" ht="12.75" hidden="1" customHeight="1" x14ac:dyDescent="0.25">
      <c r="A148" s="180"/>
    </row>
    <row r="149" spans="1:1" ht="12.75" hidden="1" customHeight="1" x14ac:dyDescent="0.25">
      <c r="A149" s="180"/>
    </row>
    <row r="150" spans="1:1" ht="12.75" hidden="1" customHeight="1" x14ac:dyDescent="0.25">
      <c r="A150" s="180"/>
    </row>
    <row r="151" spans="1:1" ht="12.75" hidden="1" customHeight="1" x14ac:dyDescent="0.25">
      <c r="A151" s="180"/>
    </row>
    <row r="152" spans="1:1" ht="12.75" hidden="1" customHeight="1" x14ac:dyDescent="0.25">
      <c r="A152" s="180"/>
    </row>
    <row r="153" spans="1:1" ht="12.75" hidden="1" customHeight="1" x14ac:dyDescent="0.25">
      <c r="A153" s="180"/>
    </row>
    <row r="154" spans="1:1" ht="12.75" hidden="1" customHeight="1" x14ac:dyDescent="0.25">
      <c r="A154" s="180"/>
    </row>
    <row r="155" spans="1:1" ht="12.75" hidden="1" customHeight="1" x14ac:dyDescent="0.25">
      <c r="A155" s="180"/>
    </row>
    <row r="156" spans="1:1" ht="12.75" hidden="1" customHeight="1" x14ac:dyDescent="0.25">
      <c r="A156" s="180"/>
    </row>
    <row r="157" spans="1:1" ht="12.75" hidden="1" customHeight="1" x14ac:dyDescent="0.25">
      <c r="A157" s="180"/>
    </row>
    <row r="158" spans="1:1" ht="12.75" hidden="1" customHeight="1" x14ac:dyDescent="0.25">
      <c r="A158" s="180"/>
    </row>
    <row r="159" spans="1:1" ht="12.75" hidden="1" customHeight="1" x14ac:dyDescent="0.25">
      <c r="A159" s="180"/>
    </row>
    <row r="160" spans="1:1" ht="12.75" hidden="1" customHeight="1" x14ac:dyDescent="0.25">
      <c r="A160" s="183" t="s">
        <v>449</v>
      </c>
    </row>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row r="166" ht="12.75" hidden="1" customHeight="1" x14ac:dyDescent="0.25"/>
    <row r="167" ht="12.75" customHeight="1" x14ac:dyDescent="0.25"/>
    <row r="168" ht="12.75" customHeight="1" x14ac:dyDescent="0.25"/>
  </sheetData>
  <sheetProtection sheet="1" objects="1" scenarios="1" selectLockedCells="1"/>
  <mergeCells count="35">
    <mergeCell ref="A52:A63"/>
    <mergeCell ref="A64:A75"/>
    <mergeCell ref="A28:C29"/>
    <mergeCell ref="E28:G28"/>
    <mergeCell ref="H28:J28"/>
    <mergeCell ref="K28:M28"/>
    <mergeCell ref="A30:A51"/>
    <mergeCell ref="A23:A25"/>
    <mergeCell ref="D23:E23"/>
    <mergeCell ref="D24:E24"/>
    <mergeCell ref="G24:H24"/>
    <mergeCell ref="D25:E25"/>
    <mergeCell ref="G25:H25"/>
    <mergeCell ref="A16:A22"/>
    <mergeCell ref="D16:E16"/>
    <mergeCell ref="B17:B18"/>
    <mergeCell ref="C17:C18"/>
    <mergeCell ref="D17:E18"/>
    <mergeCell ref="D19:E19"/>
    <mergeCell ref="D20:E20"/>
    <mergeCell ref="D21:E21"/>
    <mergeCell ref="D22:E22"/>
    <mergeCell ref="A7:M7"/>
    <mergeCell ref="A9:A15"/>
    <mergeCell ref="D9:E9"/>
    <mergeCell ref="B10:B11"/>
    <mergeCell ref="D10:E10"/>
    <mergeCell ref="G10:I10"/>
    <mergeCell ref="D11:E11"/>
    <mergeCell ref="G11:I11"/>
    <mergeCell ref="D12:E12"/>
    <mergeCell ref="D13:E13"/>
    <mergeCell ref="B14:B15"/>
    <mergeCell ref="D14:E14"/>
    <mergeCell ref="D15:E15"/>
  </mergeCells>
  <hyperlinks>
    <hyperlink ref="G14" r:id="rId1" xr:uid="{00000000-0004-0000-0300-000000000000}"/>
    <hyperlink ref="H14" r:id="rId2" xr:uid="{00000000-0004-0000-0300-000001000000}"/>
    <hyperlink ref="I14" r:id="rId3" xr:uid="{00000000-0004-0000-0300-000002000000}"/>
    <hyperlink ref="J15" r:id="rId4" xr:uid="{00000000-0004-0000-0300-000003000000}"/>
    <hyperlink ref="C74" r:id="rId5" xr:uid="{00000000-0004-0000-0300-000004000000}"/>
  </hyperlinks>
  <pageMargins left="0.75" right="0.75" top="1" bottom="1" header="0.511811023622047" footer="0.511811023622047"/>
  <pageSetup orientation="portrait" horizontalDpi="300" verticalDpi="300"/>
  <drawing r:id="rId6"/>
  <legacy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X36"/>
  <sheetViews>
    <sheetView topLeftCell="I1" zoomScale="70" zoomScaleNormal="70" workbookViewId="0">
      <selection activeCell="W4" sqref="W4:W8"/>
    </sheetView>
  </sheetViews>
  <sheetFormatPr baseColWidth="10" defaultColWidth="10.6328125" defaultRowHeight="12.5" x14ac:dyDescent="0.25"/>
  <cols>
    <col min="1" max="3" width="11.54296875" hidden="1" customWidth="1"/>
    <col min="4" max="4" width="13.90625" hidden="1" customWidth="1"/>
    <col min="5" max="5" width="2.90625" hidden="1" customWidth="1"/>
    <col min="6" max="7" width="13.90625" hidden="1" customWidth="1"/>
    <col min="8" max="8" width="11.54296875" hidden="1" customWidth="1"/>
    <col min="9" max="9" width="18.90625" customWidth="1"/>
    <col min="10" max="10" width="34" hidden="1" customWidth="1"/>
    <col min="11" max="11" width="14.90625" customWidth="1"/>
    <col min="13" max="13" width="14.453125" customWidth="1"/>
    <col min="14" max="14" width="30" customWidth="1"/>
    <col min="15" max="15" width="23.08984375" customWidth="1"/>
    <col min="16" max="16" width="13.6328125" customWidth="1"/>
    <col min="19" max="19" width="20.90625" customWidth="1"/>
    <col min="20" max="20" width="18.36328125" customWidth="1"/>
    <col min="21" max="21" width="15.90625" customWidth="1"/>
    <col min="23" max="23" width="13.453125" customWidth="1"/>
    <col min="24" max="24" width="15" customWidth="1"/>
  </cols>
  <sheetData>
    <row r="2" spans="3:24" ht="12.75" customHeight="1" x14ac:dyDescent="0.25">
      <c r="C2" s="371" t="s">
        <v>450</v>
      </c>
      <c r="D2" s="371"/>
      <c r="E2" s="184"/>
      <c r="F2" s="184"/>
      <c r="G2" s="184"/>
      <c r="I2" s="372" t="s">
        <v>399</v>
      </c>
      <c r="J2" s="372"/>
      <c r="K2" s="372"/>
      <c r="N2" s="373" t="s">
        <v>409</v>
      </c>
      <c r="O2" s="373"/>
      <c r="P2" s="373"/>
      <c r="S2" s="374" t="s">
        <v>451</v>
      </c>
      <c r="T2" s="374"/>
      <c r="U2" s="374"/>
      <c r="V2" s="188"/>
      <c r="W2" s="375" t="s">
        <v>452</v>
      </c>
      <c r="X2" s="375"/>
    </row>
    <row r="3" spans="3:24" ht="12.75" customHeight="1" x14ac:dyDescent="0.25">
      <c r="C3" s="371"/>
      <c r="D3" s="371"/>
      <c r="E3" s="184"/>
      <c r="F3" s="184"/>
      <c r="G3" s="184"/>
      <c r="I3" s="372"/>
      <c r="J3" s="372"/>
      <c r="K3" s="372"/>
      <c r="N3" s="373"/>
      <c r="O3" s="373"/>
      <c r="P3" s="373"/>
      <c r="S3" s="374"/>
      <c r="T3" s="374"/>
      <c r="U3" s="374"/>
      <c r="V3" s="189"/>
      <c r="W3" s="375"/>
      <c r="X3" s="375"/>
    </row>
    <row r="4" spans="3:24" s="189" customFormat="1" ht="42.75" customHeight="1" x14ac:dyDescent="0.25">
      <c r="C4" s="190" t="s">
        <v>453</v>
      </c>
      <c r="D4" s="191">
        <v>30000</v>
      </c>
      <c r="E4" s="192"/>
      <c r="F4" s="192"/>
      <c r="G4" s="192"/>
      <c r="H4" s="184"/>
      <c r="I4" s="185" t="s">
        <v>454</v>
      </c>
      <c r="J4" s="185" t="s">
        <v>455</v>
      </c>
      <c r="K4" s="185" t="s">
        <v>456</v>
      </c>
      <c r="M4" s="184"/>
      <c r="N4" s="186" t="s">
        <v>454</v>
      </c>
      <c r="O4" s="186" t="s">
        <v>455</v>
      </c>
      <c r="P4" s="186" t="s">
        <v>456</v>
      </c>
      <c r="R4" s="184"/>
      <c r="S4" s="187" t="s">
        <v>454</v>
      </c>
      <c r="T4" s="187" t="s">
        <v>455</v>
      </c>
      <c r="U4" s="187" t="s">
        <v>456</v>
      </c>
      <c r="W4" s="193" t="s">
        <v>457</v>
      </c>
      <c r="X4" s="194">
        <f>K9</f>
        <v>18700000</v>
      </c>
    </row>
    <row r="5" spans="3:24" s="189" customFormat="1" ht="52.5" customHeight="1" x14ac:dyDescent="0.25">
      <c r="H5" s="195"/>
      <c r="I5" s="196" t="s">
        <v>458</v>
      </c>
      <c r="J5" s="196" t="s">
        <v>459</v>
      </c>
      <c r="K5" s="197">
        <v>12000000</v>
      </c>
      <c r="M5" s="195"/>
      <c r="N5" s="196" t="s">
        <v>460</v>
      </c>
      <c r="O5" s="196" t="s">
        <v>461</v>
      </c>
      <c r="P5" s="197">
        <v>700000</v>
      </c>
      <c r="R5" s="195"/>
      <c r="S5" s="198" t="s">
        <v>462</v>
      </c>
      <c r="T5" s="199" t="s">
        <v>463</v>
      </c>
      <c r="U5" s="197">
        <v>1000000</v>
      </c>
      <c r="W5" s="193" t="s">
        <v>464</v>
      </c>
      <c r="X5" s="194">
        <f>P13</f>
        <v>4950000</v>
      </c>
    </row>
    <row r="6" spans="3:24" s="189" customFormat="1" ht="52.5" customHeight="1" x14ac:dyDescent="0.25">
      <c r="C6" s="371" t="s">
        <v>465</v>
      </c>
      <c r="D6" s="371"/>
      <c r="E6" s="184"/>
      <c r="F6" s="371" t="s">
        <v>466</v>
      </c>
      <c r="G6" s="371"/>
      <c r="H6" s="200"/>
      <c r="I6" s="196" t="s">
        <v>467</v>
      </c>
      <c r="J6" s="196" t="s">
        <v>467</v>
      </c>
      <c r="K6" s="201">
        <v>4000000</v>
      </c>
      <c r="M6" s="200"/>
      <c r="N6" s="196" t="s">
        <v>468</v>
      </c>
      <c r="O6" s="196" t="s">
        <v>469</v>
      </c>
      <c r="P6" s="197">
        <v>500000</v>
      </c>
      <c r="R6" s="200"/>
      <c r="S6" s="196" t="s">
        <v>470</v>
      </c>
      <c r="T6" s="202" t="s">
        <v>471</v>
      </c>
      <c r="U6" s="197">
        <v>900000</v>
      </c>
      <c r="W6" s="203" t="s">
        <v>472</v>
      </c>
      <c r="X6" s="204">
        <f>U11</f>
        <v>11500000</v>
      </c>
    </row>
    <row r="7" spans="3:24" s="189" customFormat="1" ht="39" customHeight="1" x14ac:dyDescent="0.25">
      <c r="C7" s="190" t="s">
        <v>473</v>
      </c>
      <c r="D7" s="205">
        <v>2000000</v>
      </c>
      <c r="E7" s="206"/>
      <c r="F7" s="377">
        <v>3</v>
      </c>
      <c r="G7" s="377"/>
      <c r="H7" s="200"/>
      <c r="I7" s="196" t="s">
        <v>474</v>
      </c>
      <c r="J7" s="196" t="s">
        <v>475</v>
      </c>
      <c r="K7" s="197">
        <v>1200000</v>
      </c>
      <c r="M7" s="200"/>
      <c r="N7" s="196" t="s">
        <v>476</v>
      </c>
      <c r="O7" s="196" t="s">
        <v>477</v>
      </c>
      <c r="P7" s="197">
        <v>1500000</v>
      </c>
      <c r="R7" s="200"/>
      <c r="S7" s="196" t="s">
        <v>478</v>
      </c>
      <c r="T7" s="202" t="s">
        <v>479</v>
      </c>
      <c r="U7" s="197">
        <v>8000000</v>
      </c>
      <c r="W7" s="369" t="s">
        <v>480</v>
      </c>
      <c r="X7" s="370">
        <f>SUM(X4:X6)</f>
        <v>35150000</v>
      </c>
    </row>
    <row r="8" spans="3:24" s="189" customFormat="1" ht="39" customHeight="1" x14ac:dyDescent="0.25">
      <c r="C8" s="190" t="s">
        <v>481</v>
      </c>
      <c r="D8" s="191">
        <v>30000</v>
      </c>
      <c r="E8" s="192"/>
      <c r="F8" s="190" t="s">
        <v>482</v>
      </c>
      <c r="G8" s="207">
        <f>D9*F7</f>
        <v>200</v>
      </c>
      <c r="H8" s="200"/>
      <c r="I8" s="196" t="s">
        <v>483</v>
      </c>
      <c r="J8" s="196" t="s">
        <v>484</v>
      </c>
      <c r="K8" s="197">
        <v>1500000</v>
      </c>
      <c r="M8" s="200"/>
      <c r="N8" s="196" t="s">
        <v>485</v>
      </c>
      <c r="O8" s="196" t="s">
        <v>486</v>
      </c>
      <c r="P8" s="197">
        <v>300000</v>
      </c>
      <c r="R8" s="200"/>
      <c r="S8" s="196" t="s">
        <v>487</v>
      </c>
      <c r="T8" s="202" t="s">
        <v>488</v>
      </c>
      <c r="U8" s="197">
        <v>200000</v>
      </c>
      <c r="W8" s="369"/>
      <c r="X8" s="369"/>
    </row>
    <row r="9" spans="3:24" s="189" customFormat="1" ht="39" customHeight="1" x14ac:dyDescent="0.25">
      <c r="C9" s="190" t="s">
        <v>480</v>
      </c>
      <c r="D9" s="207">
        <f>D7/D8</f>
        <v>66.666666666666671</v>
      </c>
      <c r="E9" s="192"/>
      <c r="F9" s="208"/>
      <c r="G9" s="192"/>
      <c r="H9" s="200"/>
      <c r="I9" s="369" t="s">
        <v>457</v>
      </c>
      <c r="J9" s="369"/>
      <c r="K9" s="209">
        <f>SUM(K5:K8)</f>
        <v>18700000</v>
      </c>
      <c r="M9" s="200"/>
      <c r="N9" s="196" t="s">
        <v>489</v>
      </c>
      <c r="O9" s="196" t="s">
        <v>490</v>
      </c>
      <c r="P9" s="197">
        <v>400000</v>
      </c>
      <c r="R9" s="200"/>
      <c r="S9" s="196" t="s">
        <v>491</v>
      </c>
      <c r="T9" s="196" t="s">
        <v>492</v>
      </c>
      <c r="U9" s="197">
        <v>700000</v>
      </c>
    </row>
    <row r="10" spans="3:24" s="189" customFormat="1" ht="39" customHeight="1" x14ac:dyDescent="0.25">
      <c r="E10" s="192"/>
      <c r="F10" s="192"/>
      <c r="G10" s="192"/>
      <c r="H10" s="200"/>
      <c r="N10" s="190" t="s">
        <v>493</v>
      </c>
      <c r="O10" s="210" t="s">
        <v>494</v>
      </c>
      <c r="P10" s="211">
        <v>400000</v>
      </c>
      <c r="R10" s="200"/>
      <c r="S10" s="202" t="s">
        <v>495</v>
      </c>
      <c r="T10" s="202" t="s">
        <v>496</v>
      </c>
      <c r="U10" s="197">
        <v>700000</v>
      </c>
    </row>
    <row r="11" spans="3:24" s="189" customFormat="1" ht="39" customHeight="1" x14ac:dyDescent="0.25">
      <c r="C11" s="208"/>
      <c r="D11" s="192"/>
      <c r="E11" s="192"/>
      <c r="F11" s="192"/>
      <c r="G11" s="192"/>
      <c r="H11" s="200"/>
      <c r="I11" s="184"/>
      <c r="J11" s="184"/>
      <c r="K11" s="212"/>
      <c r="N11" s="190" t="s">
        <v>497</v>
      </c>
      <c r="O11" s="210" t="s">
        <v>498</v>
      </c>
      <c r="P11" s="211">
        <v>970000</v>
      </c>
      <c r="R11" s="200"/>
      <c r="S11" s="213" t="s">
        <v>499</v>
      </c>
      <c r="T11" s="214"/>
      <c r="U11" s="215">
        <f>SUM(U5:U10)</f>
        <v>11500000</v>
      </c>
    </row>
    <row r="12" spans="3:24" s="189" customFormat="1" ht="26.25" customHeight="1" x14ac:dyDescent="0.25">
      <c r="C12" s="208"/>
      <c r="D12" s="192"/>
      <c r="E12" s="192"/>
      <c r="F12" s="192"/>
      <c r="G12" s="192"/>
      <c r="H12" s="200"/>
      <c r="I12" s="184"/>
      <c r="J12" s="184"/>
      <c r="K12" s="212"/>
      <c r="N12" s="190" t="s">
        <v>500</v>
      </c>
      <c r="O12" s="210" t="s">
        <v>501</v>
      </c>
      <c r="P12" s="211">
        <v>180000</v>
      </c>
      <c r="R12" s="200"/>
      <c r="S12" s="216"/>
      <c r="T12" s="217"/>
      <c r="U12" s="218"/>
    </row>
    <row r="13" spans="3:24" s="189" customFormat="1" ht="12.75" customHeight="1" x14ac:dyDescent="0.25">
      <c r="N13" s="369" t="s">
        <v>464</v>
      </c>
      <c r="O13" s="369"/>
      <c r="P13" s="376">
        <f>SUM(P5:P12)</f>
        <v>4950000</v>
      </c>
      <c r="S13" s="216"/>
      <c r="T13" s="217"/>
      <c r="U13" s="218"/>
    </row>
    <row r="14" spans="3:24" s="189" customFormat="1" ht="12.75" customHeight="1" x14ac:dyDescent="0.25">
      <c r="N14" s="369"/>
      <c r="O14" s="369"/>
      <c r="P14" s="376"/>
      <c r="S14" s="216"/>
      <c r="T14" s="217"/>
      <c r="U14" s="218"/>
    </row>
    <row r="15" spans="3:24" s="189" customFormat="1" ht="12.75" customHeight="1" x14ac:dyDescent="0.25">
      <c r="N15" s="369"/>
      <c r="O15" s="369"/>
      <c r="P15" s="376"/>
      <c r="S15" s="219"/>
      <c r="T15" s="220"/>
      <c r="U15" s="221"/>
    </row>
    <row r="16" spans="3:24" s="189" customFormat="1" ht="12.75" customHeight="1" x14ac:dyDescent="0.25">
      <c r="N16" s="369"/>
      <c r="O16" s="369"/>
      <c r="P16" s="376"/>
    </row>
    <row r="17" spans="3:16" s="189" customFormat="1" ht="12.75" customHeight="1" x14ac:dyDescent="0.25">
      <c r="N17" s="369"/>
      <c r="O17" s="369"/>
      <c r="P17" s="376"/>
    </row>
    <row r="18" spans="3:16" s="189" customFormat="1" ht="12.75" customHeight="1" x14ac:dyDescent="0.25">
      <c r="C18" s="371" t="s">
        <v>502</v>
      </c>
      <c r="D18" s="371"/>
      <c r="E18" s="184"/>
      <c r="F18" s="184"/>
      <c r="G18" s="184"/>
    </row>
    <row r="19" spans="3:16" s="189" customFormat="1" ht="12.75" customHeight="1" x14ac:dyDescent="0.25">
      <c r="C19" s="371"/>
      <c r="D19" s="371"/>
      <c r="E19" s="184"/>
      <c r="F19" s="184"/>
      <c r="G19" s="184"/>
      <c r="K19" s="222"/>
    </row>
    <row r="20" spans="3:16" s="189" customFormat="1" ht="12.75" customHeight="1" x14ac:dyDescent="0.25">
      <c r="C20" s="371"/>
      <c r="D20" s="371"/>
      <c r="E20" s="184"/>
      <c r="F20" s="184"/>
      <c r="G20" s="184"/>
    </row>
    <row r="21" spans="3:16" s="189" customFormat="1" ht="39" customHeight="1" x14ac:dyDescent="0.25">
      <c r="C21" s="190" t="s">
        <v>503</v>
      </c>
      <c r="D21" s="190" t="s">
        <v>504</v>
      </c>
      <c r="E21" s="208"/>
      <c r="F21" s="208"/>
      <c r="G21" s="208"/>
    </row>
    <row r="22" spans="3:16" s="189" customFormat="1" ht="12.75" customHeight="1" x14ac:dyDescent="0.25">
      <c r="C22" s="190">
        <v>3000</v>
      </c>
      <c r="D22" s="223">
        <v>1200</v>
      </c>
      <c r="E22" s="224"/>
      <c r="F22" s="224"/>
      <c r="G22" s="224"/>
    </row>
    <row r="23" spans="3:16" ht="52.5" customHeight="1" x14ac:dyDescent="0.25">
      <c r="C23" s="190" t="s">
        <v>505</v>
      </c>
      <c r="D23" s="225">
        <f>C22*D22</f>
        <v>3600000</v>
      </c>
      <c r="E23" s="226"/>
      <c r="F23" s="226"/>
      <c r="G23" s="226"/>
    </row>
    <row r="36" spans="13:13" ht="12.75" customHeight="1" x14ac:dyDescent="0.25">
      <c r="M36" s="227"/>
    </row>
  </sheetData>
  <mergeCells count="14">
    <mergeCell ref="I9:J9"/>
    <mergeCell ref="N13:O17"/>
    <mergeCell ref="P13:P17"/>
    <mergeCell ref="C18:D20"/>
    <mergeCell ref="C6:D6"/>
    <mergeCell ref="F6:G6"/>
    <mergeCell ref="F7:G7"/>
    <mergeCell ref="W7:W8"/>
    <mergeCell ref="X7:X8"/>
    <mergeCell ref="C2:D3"/>
    <mergeCell ref="I2:K3"/>
    <mergeCell ref="N2:P3"/>
    <mergeCell ref="S2:U3"/>
    <mergeCell ref="W2:X3"/>
  </mergeCells>
  <pageMargins left="0.7" right="0.7" top="0.75" bottom="0.75"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T31"/>
  <sheetViews>
    <sheetView zoomScale="95" zoomScaleNormal="95" workbookViewId="0">
      <selection activeCell="L22" sqref="L22:Q22"/>
    </sheetView>
  </sheetViews>
  <sheetFormatPr baseColWidth="10" defaultColWidth="10.6328125" defaultRowHeight="12.5" x14ac:dyDescent="0.25"/>
  <sheetData>
    <row r="1" spans="2:20" ht="13.5" customHeight="1" x14ac:dyDescent="0.25"/>
    <row r="2" spans="2:20" ht="12.75" customHeight="1" x14ac:dyDescent="0.25">
      <c r="B2" s="378" t="s">
        <v>506</v>
      </c>
      <c r="C2" s="378"/>
      <c r="D2" s="378"/>
      <c r="E2" s="378"/>
      <c r="F2" s="378"/>
      <c r="G2" s="378"/>
      <c r="H2" s="378"/>
      <c r="I2" s="378"/>
      <c r="J2" s="378"/>
      <c r="K2" s="378"/>
      <c r="L2" s="378"/>
      <c r="M2" s="378"/>
      <c r="N2" s="378"/>
      <c r="O2" s="378"/>
      <c r="P2" s="378"/>
      <c r="Q2" s="378"/>
      <c r="R2" s="378"/>
      <c r="S2" s="378"/>
      <c r="T2" s="378"/>
    </row>
    <row r="3" spans="2:20" ht="12.75" customHeight="1" x14ac:dyDescent="0.25">
      <c r="B3" s="378"/>
      <c r="C3" s="378"/>
      <c r="D3" s="378"/>
      <c r="E3" s="378"/>
      <c r="F3" s="378"/>
      <c r="G3" s="378"/>
      <c r="H3" s="378"/>
      <c r="I3" s="378"/>
      <c r="J3" s="378"/>
      <c r="K3" s="378"/>
      <c r="L3" s="378"/>
      <c r="M3" s="378"/>
      <c r="N3" s="378"/>
      <c r="O3" s="378"/>
      <c r="P3" s="378"/>
      <c r="Q3" s="378"/>
      <c r="R3" s="378"/>
      <c r="S3" s="378"/>
      <c r="T3" s="378"/>
    </row>
    <row r="4" spans="2:20" ht="13.5" customHeight="1" x14ac:dyDescent="0.25">
      <c r="B4" s="378"/>
      <c r="C4" s="378"/>
      <c r="D4" s="378"/>
      <c r="E4" s="378"/>
      <c r="F4" s="378"/>
      <c r="G4" s="378"/>
      <c r="H4" s="378"/>
      <c r="I4" s="378"/>
      <c r="J4" s="378"/>
      <c r="K4" s="378"/>
      <c r="L4" s="378"/>
      <c r="M4" s="378"/>
      <c r="N4" s="378"/>
      <c r="O4" s="378"/>
      <c r="P4" s="378"/>
      <c r="Q4" s="378"/>
      <c r="R4" s="378"/>
      <c r="S4" s="378"/>
      <c r="T4" s="378"/>
    </row>
    <row r="5" spans="2:20" ht="13.5" customHeight="1" x14ac:dyDescent="0.25"/>
    <row r="6" spans="2:20" ht="12.75" customHeight="1" x14ac:dyDescent="0.25">
      <c r="B6" s="379" t="s">
        <v>507</v>
      </c>
      <c r="C6" s="379"/>
      <c r="D6" s="379"/>
      <c r="E6" s="379"/>
      <c r="F6" s="379"/>
      <c r="G6" s="379"/>
      <c r="H6" s="379"/>
      <c r="I6" s="379"/>
      <c r="J6" s="379"/>
      <c r="K6" s="379"/>
      <c r="L6" s="379"/>
      <c r="M6" s="379"/>
      <c r="N6" s="379"/>
      <c r="O6" s="379"/>
      <c r="P6" s="379"/>
      <c r="Q6" s="379"/>
      <c r="R6" s="379"/>
      <c r="S6" s="379"/>
      <c r="T6" s="379"/>
    </row>
    <row r="7" spans="2:20" ht="13.5" customHeight="1" x14ac:dyDescent="0.25">
      <c r="B7" s="379"/>
      <c r="C7" s="379"/>
      <c r="D7" s="379"/>
      <c r="E7" s="379"/>
      <c r="F7" s="379"/>
      <c r="G7" s="379"/>
      <c r="H7" s="379"/>
      <c r="I7" s="379"/>
      <c r="J7" s="379"/>
      <c r="K7" s="379"/>
      <c r="L7" s="379"/>
      <c r="M7" s="379"/>
      <c r="N7" s="379"/>
      <c r="O7" s="379"/>
      <c r="P7" s="379"/>
      <c r="Q7" s="379"/>
      <c r="R7" s="379"/>
      <c r="S7" s="379"/>
      <c r="T7" s="379"/>
    </row>
    <row r="8" spans="2:20" ht="13.5" customHeight="1" x14ac:dyDescent="0.25"/>
    <row r="9" spans="2:20" ht="15" customHeight="1" x14ac:dyDescent="0.25">
      <c r="B9" s="380" t="s">
        <v>508</v>
      </c>
      <c r="C9" s="380"/>
      <c r="D9" s="380"/>
      <c r="E9" s="380"/>
      <c r="F9" s="380"/>
      <c r="G9" s="380"/>
      <c r="H9" s="381" t="s">
        <v>509</v>
      </c>
      <c r="I9" s="381"/>
      <c r="J9" s="381"/>
      <c r="L9" s="382" t="s">
        <v>510</v>
      </c>
      <c r="M9" s="382"/>
      <c r="N9" s="382"/>
      <c r="O9" s="382"/>
      <c r="P9" s="382"/>
      <c r="Q9" s="382"/>
      <c r="R9" s="383" t="s">
        <v>509</v>
      </c>
      <c r="S9" s="383"/>
      <c r="T9" s="383"/>
    </row>
    <row r="10" spans="2:20" ht="15" customHeight="1" x14ac:dyDescent="0.25">
      <c r="B10" s="384" t="s">
        <v>511</v>
      </c>
      <c r="C10" s="384"/>
      <c r="D10" s="384"/>
      <c r="E10" s="384"/>
      <c r="F10" s="384"/>
      <c r="G10" s="384"/>
      <c r="H10" s="385">
        <v>8500000</v>
      </c>
      <c r="I10" s="385"/>
      <c r="J10" s="385"/>
      <c r="L10" s="384" t="s">
        <v>512</v>
      </c>
      <c r="M10" s="384"/>
      <c r="N10" s="384"/>
      <c r="O10" s="384"/>
      <c r="P10" s="384"/>
      <c r="Q10" s="384"/>
      <c r="R10" s="385">
        <v>4800000</v>
      </c>
      <c r="S10" s="385"/>
      <c r="T10" s="385"/>
    </row>
    <row r="11" spans="2:20" ht="15" customHeight="1" x14ac:dyDescent="0.25">
      <c r="B11" s="384" t="s">
        <v>716</v>
      </c>
      <c r="C11" s="384"/>
      <c r="D11" s="384"/>
      <c r="E11" s="384"/>
      <c r="F11" s="384"/>
      <c r="G11" s="384"/>
      <c r="H11" s="385">
        <v>27300000</v>
      </c>
      <c r="I11" s="385"/>
      <c r="J11" s="385"/>
      <c r="L11" s="384" t="s">
        <v>718</v>
      </c>
      <c r="M11" s="384"/>
      <c r="N11" s="384"/>
      <c r="O11" s="384"/>
      <c r="P11" s="384"/>
      <c r="Q11" s="384"/>
      <c r="R11" s="385">
        <v>11575000</v>
      </c>
      <c r="S11" s="385"/>
      <c r="T11" s="385"/>
    </row>
    <row r="12" spans="2:20" ht="15" customHeight="1" x14ac:dyDescent="0.25">
      <c r="B12" s="384" t="s">
        <v>717</v>
      </c>
      <c r="C12" s="384"/>
      <c r="D12" s="384"/>
      <c r="E12" s="384"/>
      <c r="F12" s="384"/>
      <c r="G12" s="384"/>
      <c r="H12" s="385">
        <v>5200000</v>
      </c>
      <c r="I12" s="385"/>
      <c r="J12" s="385"/>
      <c r="L12" s="384" t="s">
        <v>513</v>
      </c>
      <c r="M12" s="384"/>
      <c r="N12" s="384"/>
      <c r="O12" s="384"/>
      <c r="P12" s="384"/>
      <c r="Q12" s="384"/>
      <c r="R12" s="385">
        <v>6000000</v>
      </c>
      <c r="S12" s="385"/>
      <c r="T12" s="385"/>
    </row>
    <row r="13" spans="2:20" ht="15.75" customHeight="1" x14ac:dyDescent="0.25">
      <c r="B13" s="386" t="s">
        <v>514</v>
      </c>
      <c r="C13" s="386"/>
      <c r="D13" s="386"/>
      <c r="E13" s="386"/>
      <c r="F13" s="386"/>
      <c r="G13" s="386"/>
      <c r="H13" s="387">
        <f>SUM(H10:J12)</f>
        <v>41000000</v>
      </c>
      <c r="I13" s="387"/>
      <c r="J13" s="387"/>
      <c r="L13" s="386" t="s">
        <v>515</v>
      </c>
      <c r="M13" s="386"/>
      <c r="N13" s="386"/>
      <c r="O13" s="386"/>
      <c r="P13" s="386"/>
      <c r="Q13" s="386"/>
      <c r="R13" s="387">
        <f>SUM(R10:T12)</f>
        <v>22375000</v>
      </c>
      <c r="S13" s="387"/>
      <c r="T13" s="387"/>
    </row>
    <row r="14" spans="2:20" ht="13.5" customHeight="1" x14ac:dyDescent="0.25"/>
    <row r="15" spans="2:20" ht="15" customHeight="1" x14ac:dyDescent="0.25">
      <c r="B15" s="380" t="s">
        <v>516</v>
      </c>
      <c r="C15" s="380"/>
      <c r="D15" s="380"/>
      <c r="E15" s="380"/>
      <c r="F15" s="380"/>
      <c r="G15" s="380"/>
      <c r="H15" s="381" t="s">
        <v>509</v>
      </c>
      <c r="I15" s="381"/>
      <c r="J15" s="381"/>
      <c r="L15" s="388" t="s">
        <v>517</v>
      </c>
      <c r="M15" s="388"/>
      <c r="N15" s="388"/>
      <c r="O15" s="388"/>
      <c r="P15" s="388"/>
      <c r="Q15" s="388"/>
      <c r="R15" s="383" t="s">
        <v>509</v>
      </c>
      <c r="S15" s="383"/>
      <c r="T15" s="383"/>
    </row>
    <row r="16" spans="2:20" ht="15" customHeight="1" x14ac:dyDescent="0.25">
      <c r="B16" s="389" t="s">
        <v>518</v>
      </c>
      <c r="C16" s="389"/>
      <c r="D16" s="389"/>
      <c r="E16" s="389"/>
      <c r="F16" s="389"/>
      <c r="G16" s="389"/>
      <c r="H16" s="385">
        <v>15000000</v>
      </c>
      <c r="I16" s="385"/>
      <c r="J16" s="385"/>
      <c r="L16" s="389" t="s">
        <v>519</v>
      </c>
      <c r="M16" s="389"/>
      <c r="N16" s="389"/>
      <c r="O16" s="389"/>
      <c r="P16" s="389"/>
      <c r="Q16" s="389"/>
      <c r="R16" s="385">
        <v>12000000</v>
      </c>
      <c r="S16" s="385"/>
      <c r="T16" s="385"/>
    </row>
    <row r="17" spans="2:20" ht="15" customHeight="1" x14ac:dyDescent="0.25">
      <c r="B17" s="384" t="s">
        <v>716</v>
      </c>
      <c r="C17" s="384"/>
      <c r="D17" s="384"/>
      <c r="E17" s="384"/>
      <c r="F17" s="384"/>
      <c r="G17" s="384"/>
      <c r="H17" s="385">
        <v>10000000</v>
      </c>
      <c r="I17" s="385"/>
      <c r="J17" s="385"/>
      <c r="L17" s="384"/>
      <c r="M17" s="384"/>
      <c r="N17" s="384"/>
      <c r="O17" s="384"/>
      <c r="P17" s="384"/>
      <c r="Q17" s="384"/>
      <c r="R17" s="385"/>
      <c r="S17" s="385"/>
      <c r="T17" s="385"/>
    </row>
    <row r="18" spans="2:20" ht="15" customHeight="1" x14ac:dyDescent="0.25">
      <c r="B18" s="384" t="s">
        <v>715</v>
      </c>
      <c r="C18" s="384"/>
      <c r="D18" s="384"/>
      <c r="E18" s="384"/>
      <c r="F18" s="384"/>
      <c r="G18" s="384"/>
      <c r="H18" s="385">
        <v>3500000</v>
      </c>
      <c r="I18" s="385"/>
      <c r="J18" s="385"/>
      <c r="L18" s="384"/>
      <c r="M18" s="384"/>
      <c r="N18" s="384"/>
      <c r="O18" s="384"/>
      <c r="P18" s="384"/>
      <c r="Q18" s="384"/>
      <c r="R18" s="385"/>
      <c r="S18" s="385"/>
      <c r="T18" s="385"/>
    </row>
    <row r="19" spans="2:20" ht="15.75" customHeight="1" x14ac:dyDescent="0.25">
      <c r="B19" s="386" t="s">
        <v>520</v>
      </c>
      <c r="C19" s="386"/>
      <c r="D19" s="386"/>
      <c r="E19" s="386"/>
      <c r="F19" s="386"/>
      <c r="G19" s="386"/>
      <c r="H19" s="387">
        <f>SUM(H16:J18)</f>
        <v>28500000</v>
      </c>
      <c r="I19" s="387"/>
      <c r="J19" s="387"/>
      <c r="L19" s="386" t="s">
        <v>521</v>
      </c>
      <c r="M19" s="386"/>
      <c r="N19" s="386"/>
      <c r="O19" s="386"/>
      <c r="P19" s="386"/>
      <c r="Q19" s="386"/>
      <c r="R19" s="387">
        <f>SUM(R16:T18)</f>
        <v>12000000</v>
      </c>
      <c r="S19" s="387"/>
      <c r="T19" s="387"/>
    </row>
    <row r="21" spans="2:20" ht="13.5" customHeight="1" x14ac:dyDescent="0.25"/>
    <row r="22" spans="2:20" ht="15.75" customHeight="1" x14ac:dyDescent="0.25">
      <c r="B22" s="386" t="s">
        <v>522</v>
      </c>
      <c r="C22" s="386"/>
      <c r="D22" s="386"/>
      <c r="E22" s="386"/>
      <c r="F22" s="386"/>
      <c r="G22" s="386"/>
      <c r="H22" s="387">
        <f>SUM(H19+H13)</f>
        <v>69500000</v>
      </c>
      <c r="I22" s="387"/>
      <c r="J22" s="387"/>
      <c r="L22" s="386" t="s">
        <v>523</v>
      </c>
      <c r="M22" s="386"/>
      <c r="N22" s="386"/>
      <c r="O22" s="386"/>
      <c r="P22" s="386"/>
      <c r="Q22" s="386"/>
      <c r="R22" s="387">
        <f>SUM(R19+R13)</f>
        <v>34375000</v>
      </c>
      <c r="S22" s="387"/>
      <c r="T22" s="387"/>
    </row>
    <row r="23" spans="2:20" ht="13.5" customHeight="1" x14ac:dyDescent="0.25"/>
    <row r="24" spans="2:20" ht="12.75" customHeight="1" x14ac:dyDescent="0.25">
      <c r="B24" s="390" t="s">
        <v>524</v>
      </c>
      <c r="C24" s="390"/>
      <c r="D24" s="390"/>
      <c r="E24" s="390"/>
      <c r="F24" s="390"/>
      <c r="G24" s="390"/>
      <c r="H24" s="390"/>
      <c r="I24" s="390"/>
      <c r="J24" s="390"/>
      <c r="K24" s="390"/>
      <c r="L24" s="390"/>
      <c r="M24" s="390"/>
      <c r="N24" s="390"/>
      <c r="O24" s="390"/>
      <c r="P24" s="390"/>
      <c r="Q24" s="390"/>
      <c r="R24" s="390"/>
      <c r="S24" s="390"/>
      <c r="T24" s="390"/>
    </row>
    <row r="25" spans="2:20" ht="12.75" customHeight="1" x14ac:dyDescent="0.25">
      <c r="B25" s="390"/>
      <c r="C25" s="390"/>
      <c r="D25" s="390"/>
      <c r="E25" s="390"/>
      <c r="F25" s="390"/>
      <c r="G25" s="390"/>
      <c r="H25" s="390"/>
      <c r="I25" s="390"/>
      <c r="J25" s="390"/>
      <c r="K25" s="390"/>
      <c r="L25" s="390"/>
      <c r="M25" s="390"/>
      <c r="N25" s="390"/>
      <c r="O25" s="390"/>
      <c r="P25" s="390"/>
      <c r="Q25" s="390"/>
      <c r="R25" s="390"/>
      <c r="S25" s="390"/>
      <c r="T25" s="390"/>
    </row>
    <row r="26" spans="2:20" ht="13.5" customHeight="1" x14ac:dyDescent="0.25">
      <c r="B26" s="390"/>
      <c r="C26" s="390"/>
      <c r="D26" s="390"/>
      <c r="E26" s="390"/>
      <c r="F26" s="390"/>
      <c r="G26" s="390"/>
      <c r="H26" s="390"/>
      <c r="I26" s="390"/>
      <c r="J26" s="390"/>
      <c r="K26" s="390"/>
      <c r="L26" s="390"/>
      <c r="M26" s="390"/>
      <c r="N26" s="390"/>
      <c r="O26" s="390"/>
      <c r="P26" s="390"/>
      <c r="Q26" s="390"/>
      <c r="R26" s="390"/>
      <c r="S26" s="390"/>
      <c r="T26" s="390"/>
    </row>
    <row r="27" spans="2:20" ht="13.5" customHeight="1" x14ac:dyDescent="0.25"/>
    <row r="28" spans="2:20" ht="12.75" customHeight="1" x14ac:dyDescent="0.25">
      <c r="B28" s="391">
        <f>H22-R22</f>
        <v>35125000</v>
      </c>
      <c r="C28" s="391"/>
      <c r="D28" s="391"/>
      <c r="E28" s="391"/>
      <c r="F28" s="391"/>
      <c r="G28" s="391"/>
      <c r="H28" s="391"/>
      <c r="I28" s="391"/>
      <c r="J28" s="391"/>
      <c r="K28" s="391"/>
      <c r="L28" s="391"/>
      <c r="M28" s="391"/>
      <c r="N28" s="391"/>
      <c r="O28" s="391"/>
      <c r="P28" s="391"/>
      <c r="Q28" s="391"/>
      <c r="R28" s="391"/>
      <c r="S28" s="391"/>
      <c r="T28" s="391"/>
    </row>
    <row r="29" spans="2:20" ht="12.75" customHeight="1" x14ac:dyDescent="0.25">
      <c r="B29" s="391"/>
      <c r="C29" s="391"/>
      <c r="D29" s="391"/>
      <c r="E29" s="391"/>
      <c r="F29" s="391"/>
      <c r="G29" s="391"/>
      <c r="H29" s="391"/>
      <c r="I29" s="391"/>
      <c r="J29" s="391"/>
      <c r="K29" s="391"/>
      <c r="L29" s="391"/>
      <c r="M29" s="391"/>
      <c r="N29" s="391"/>
      <c r="O29" s="391"/>
      <c r="P29" s="391"/>
      <c r="Q29" s="391"/>
      <c r="R29" s="391"/>
      <c r="S29" s="391"/>
      <c r="T29" s="391"/>
    </row>
    <row r="30" spans="2:20" ht="13.5" customHeight="1" x14ac:dyDescent="0.25">
      <c r="B30" s="391"/>
      <c r="C30" s="391"/>
      <c r="D30" s="391"/>
      <c r="E30" s="391"/>
      <c r="F30" s="391"/>
      <c r="G30" s="391"/>
      <c r="H30" s="391"/>
      <c r="I30" s="391"/>
      <c r="J30" s="391"/>
      <c r="K30" s="391"/>
      <c r="L30" s="391"/>
      <c r="M30" s="391"/>
      <c r="N30" s="391"/>
      <c r="O30" s="391"/>
      <c r="P30" s="391"/>
      <c r="Q30" s="391"/>
      <c r="R30" s="391"/>
      <c r="S30" s="391"/>
      <c r="T30" s="391"/>
    </row>
    <row r="31" spans="2:20" ht="13.5" customHeight="1" x14ac:dyDescent="0.25">
      <c r="B31" s="391"/>
      <c r="C31" s="391"/>
      <c r="D31" s="391"/>
      <c r="E31" s="391"/>
      <c r="F31" s="391"/>
      <c r="G31" s="391"/>
      <c r="H31" s="391"/>
      <c r="I31" s="391"/>
      <c r="J31" s="391"/>
      <c r="K31" s="391"/>
      <c r="L31" s="391"/>
      <c r="M31" s="391"/>
      <c r="N31" s="391"/>
      <c r="O31" s="391"/>
      <c r="P31" s="391"/>
      <c r="Q31" s="391"/>
      <c r="R31" s="391"/>
      <c r="S31" s="391"/>
      <c r="T31" s="391"/>
    </row>
  </sheetData>
  <mergeCells count="48">
    <mergeCell ref="B24:T26"/>
    <mergeCell ref="B28:T31"/>
    <mergeCell ref="B19:G19"/>
    <mergeCell ref="H19:J19"/>
    <mergeCell ref="L19:Q19"/>
    <mergeCell ref="R19:T19"/>
    <mergeCell ref="B22:G22"/>
    <mergeCell ref="H22:J22"/>
    <mergeCell ref="L22:Q22"/>
    <mergeCell ref="R22:T22"/>
    <mergeCell ref="B17:G17"/>
    <mergeCell ref="H17:J17"/>
    <mergeCell ref="L17:Q17"/>
    <mergeCell ref="R17:T17"/>
    <mergeCell ref="B18:G18"/>
    <mergeCell ref="H18:J18"/>
    <mergeCell ref="L18:Q18"/>
    <mergeCell ref="R18:T18"/>
    <mergeCell ref="B15:G15"/>
    <mergeCell ref="H15:J15"/>
    <mergeCell ref="L15:Q15"/>
    <mergeCell ref="R15:T15"/>
    <mergeCell ref="B16:G16"/>
    <mergeCell ref="H16:J16"/>
    <mergeCell ref="L16:Q16"/>
    <mergeCell ref="R16:T16"/>
    <mergeCell ref="B12:G12"/>
    <mergeCell ref="H12:J12"/>
    <mergeCell ref="L12:Q12"/>
    <mergeCell ref="R12:T12"/>
    <mergeCell ref="B13:G13"/>
    <mergeCell ref="H13:J13"/>
    <mergeCell ref="L13:Q13"/>
    <mergeCell ref="R13:T13"/>
    <mergeCell ref="B10:G10"/>
    <mergeCell ref="H10:J10"/>
    <mergeCell ref="L10:Q10"/>
    <mergeCell ref="R10:T10"/>
    <mergeCell ref="B11:G11"/>
    <mergeCell ref="H11:J11"/>
    <mergeCell ref="L11:Q11"/>
    <mergeCell ref="R11:T11"/>
    <mergeCell ref="B2:T4"/>
    <mergeCell ref="B6:T7"/>
    <mergeCell ref="B9:G9"/>
    <mergeCell ref="H9:J9"/>
    <mergeCell ref="L9:Q9"/>
    <mergeCell ref="R9:T9"/>
  </mergeCells>
  <pageMargins left="0.7" right="0.7" top="0.75" bottom="0.75"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1A2F5A"/>
  </sheetPr>
  <dimension ref="B1:N64"/>
  <sheetViews>
    <sheetView showGridLines="0" zoomScaleNormal="100" workbookViewId="0">
      <pane xSplit="1" ySplit="4" topLeftCell="B5" activePane="bottomRight" state="frozen"/>
      <selection pane="topRight" activeCell="B1" sqref="B1"/>
      <selection pane="bottomLeft" activeCell="A5" sqref="A5"/>
      <selection pane="bottomRight" activeCell="R52" sqref="R52"/>
    </sheetView>
  </sheetViews>
  <sheetFormatPr baseColWidth="10" defaultColWidth="10.6328125" defaultRowHeight="12.5" x14ac:dyDescent="0.25"/>
  <cols>
    <col min="1" max="1" width="1.54296875" customWidth="1"/>
    <col min="2" max="2" width="13" customWidth="1"/>
    <col min="3" max="3" width="18.453125" customWidth="1"/>
    <col min="4" max="4" width="19.81640625" customWidth="1"/>
    <col min="5" max="5" width="13" customWidth="1"/>
    <col min="6" max="6" width="19.90625" customWidth="1"/>
    <col min="7" max="7" width="18" customWidth="1"/>
    <col min="8" max="8" width="16.1796875" customWidth="1"/>
    <col min="9" max="9" width="18.1796875" customWidth="1"/>
    <col min="10" max="10" width="21.36328125" customWidth="1"/>
    <col min="11" max="11" width="14.453125" customWidth="1"/>
    <col min="12" max="12" width="11.36328125" customWidth="1"/>
    <col min="13" max="13" width="6.90625" customWidth="1"/>
    <col min="14" max="14" width="13" customWidth="1"/>
    <col min="15" max="15" width="1.54296875" customWidth="1"/>
  </cols>
  <sheetData>
    <row r="1" spans="2:14" ht="6" customHeight="1" x14ac:dyDescent="0.25"/>
    <row r="2" spans="2:14" ht="42" customHeight="1" x14ac:dyDescent="0.25">
      <c r="B2" s="280" t="s">
        <v>525</v>
      </c>
      <c r="C2" s="280"/>
      <c r="D2" s="280"/>
      <c r="E2" s="280"/>
      <c r="F2" s="280"/>
      <c r="G2" s="280"/>
      <c r="H2" s="280"/>
      <c r="I2" s="280"/>
      <c r="J2" s="280"/>
      <c r="K2" s="280"/>
      <c r="L2" s="280"/>
      <c r="M2" s="280"/>
      <c r="N2" s="280"/>
    </row>
    <row r="3" spans="2:14" ht="18" customHeight="1" x14ac:dyDescent="0.25">
      <c r="B3" s="281" t="s">
        <v>526</v>
      </c>
      <c r="C3" s="281"/>
      <c r="D3" s="281"/>
      <c r="E3" s="281"/>
      <c r="F3" s="281"/>
      <c r="G3" s="281"/>
      <c r="H3" s="281"/>
      <c r="I3" s="281"/>
      <c r="J3" s="281"/>
      <c r="K3" s="281"/>
      <c r="L3" s="281"/>
      <c r="M3" s="281"/>
      <c r="N3" s="281"/>
    </row>
    <row r="4" spans="2:14" ht="6" customHeight="1" x14ac:dyDescent="0.25"/>
    <row r="5" spans="2:14" ht="18" customHeight="1" x14ac:dyDescent="0.25">
      <c r="B5" s="282" t="s">
        <v>527</v>
      </c>
      <c r="C5" s="282"/>
      <c r="D5" s="282"/>
      <c r="E5" s="283" t="s">
        <v>528</v>
      </c>
      <c r="F5" s="283"/>
      <c r="G5" s="283"/>
      <c r="H5" s="284" t="s">
        <v>529</v>
      </c>
      <c r="I5" s="284"/>
      <c r="J5" s="284"/>
      <c r="K5" s="285" t="s">
        <v>530</v>
      </c>
      <c r="L5" s="285"/>
      <c r="M5" s="285"/>
    </row>
    <row r="6" spans="2:14" ht="27.75" customHeight="1" x14ac:dyDescent="0.25">
      <c r="B6" s="286">
        <f>DashData!B22</f>
        <v>228000000</v>
      </c>
      <c r="C6" s="286"/>
      <c r="D6" s="286"/>
      <c r="E6" s="287">
        <f>DashData!B23</f>
        <v>35150000</v>
      </c>
      <c r="F6" s="287"/>
      <c r="G6" s="287"/>
      <c r="H6" s="288">
        <f>DashData!B24</f>
        <v>192850000</v>
      </c>
      <c r="I6" s="288"/>
      <c r="J6" s="288"/>
      <c r="K6" s="289">
        <f>'BALANCE GENERAL'!H22</f>
        <v>69500000</v>
      </c>
      <c r="L6" s="289"/>
      <c r="M6" s="289"/>
    </row>
    <row r="7" spans="2:14" ht="15.75" customHeight="1" x14ac:dyDescent="0.25">
      <c r="B7" s="286"/>
      <c r="C7" s="286"/>
      <c r="D7" s="286"/>
      <c r="E7" s="287"/>
      <c r="F7" s="287"/>
      <c r="G7" s="287"/>
      <c r="H7" s="288"/>
      <c r="I7" s="288"/>
      <c r="J7" s="288"/>
      <c r="K7" s="289"/>
      <c r="L7" s="289"/>
      <c r="M7" s="289"/>
    </row>
    <row r="8" spans="2:14" ht="7.5" customHeight="1" x14ac:dyDescent="0.25"/>
    <row r="9" spans="2:14" ht="7.5" customHeight="1" x14ac:dyDescent="0.25"/>
    <row r="10" spans="2:14" ht="19.5" customHeight="1" x14ac:dyDescent="0.25">
      <c r="B10" s="290" t="s">
        <v>531</v>
      </c>
      <c r="C10" s="290"/>
      <c r="D10" s="290"/>
      <c r="E10" s="290"/>
      <c r="F10" s="290"/>
      <c r="G10" s="290"/>
      <c r="H10" s="290"/>
      <c r="I10" s="290"/>
      <c r="J10" s="290"/>
      <c r="K10" s="290"/>
      <c r="L10" s="290"/>
      <c r="M10" s="290"/>
      <c r="N10" s="290"/>
    </row>
    <row r="11" spans="2:14" ht="18" customHeight="1" x14ac:dyDescent="0.25">
      <c r="B11" s="283" t="s">
        <v>532</v>
      </c>
      <c r="C11" s="283"/>
      <c r="D11" s="283" t="s">
        <v>533</v>
      </c>
      <c r="E11" s="283"/>
      <c r="F11" s="283" t="s">
        <v>534</v>
      </c>
      <c r="G11" s="283"/>
      <c r="H11" s="283" t="s">
        <v>535</v>
      </c>
      <c r="I11" s="283"/>
      <c r="J11" s="284" t="s">
        <v>536</v>
      </c>
      <c r="K11" s="284"/>
      <c r="L11" s="285" t="s">
        <v>537</v>
      </c>
      <c r="M11" s="285"/>
    </row>
    <row r="12" spans="2:14" ht="16.5" customHeight="1" x14ac:dyDescent="0.25">
      <c r="B12" s="291" t="s">
        <v>538</v>
      </c>
      <c r="C12" s="291"/>
      <c r="D12" s="292">
        <f>DashData!B2</f>
        <v>6251315</v>
      </c>
      <c r="E12" s="292"/>
      <c r="F12" s="292">
        <f>DashData!B3</f>
        <v>6250000</v>
      </c>
      <c r="G12" s="292"/>
      <c r="H12" s="292">
        <f>DashData!B4</f>
        <v>6250000</v>
      </c>
      <c r="I12" s="292"/>
      <c r="J12" s="293" t="str">
        <f t="shared" ref="J12:J17" si="0">IF(D12=MIN(D12,F12,H12),"MARÍTIMO 🚢",IF(F12=MIN(D12,F12,H12),"AÉREO ✈️","TERRESTRE 🚛"))</f>
        <v>AÉREO ✈️</v>
      </c>
      <c r="K12" s="293"/>
      <c r="L12" s="294">
        <f>IF(D12&gt;0,F12/D12-1,"")</f>
        <v>-2.1035574115202404E-4</v>
      </c>
      <c r="M12" s="294"/>
    </row>
    <row r="13" spans="2:14" ht="16.5" customHeight="1" x14ac:dyDescent="0.25">
      <c r="B13" s="295" t="s">
        <v>539</v>
      </c>
      <c r="C13" s="295"/>
      <c r="D13" s="296">
        <f>DashData!C2</f>
        <v>9400000</v>
      </c>
      <c r="E13" s="296"/>
      <c r="F13" s="296">
        <f>DashData!C3</f>
        <v>26400000</v>
      </c>
      <c r="G13" s="296"/>
      <c r="H13" s="296">
        <f>DashData!C4</f>
        <v>5700000</v>
      </c>
      <c r="I13" s="296"/>
      <c r="J13" s="293" t="str">
        <f t="shared" si="0"/>
        <v>TERRESTRE 🚛</v>
      </c>
      <c r="K13" s="293"/>
      <c r="L13" s="294">
        <f>IF(D13&gt;0,F13/D13-1,"")</f>
        <v>1.8085106382978724</v>
      </c>
      <c r="M13" s="294"/>
    </row>
    <row r="14" spans="2:14" ht="16.5" customHeight="1" x14ac:dyDescent="0.25">
      <c r="B14" s="291" t="s">
        <v>540</v>
      </c>
      <c r="C14" s="291"/>
      <c r="D14" s="292">
        <f>DashData!D2</f>
        <v>264882680</v>
      </c>
      <c r="E14" s="292"/>
      <c r="F14" s="292">
        <f>DashData!D3</f>
        <v>69910000</v>
      </c>
      <c r="G14" s="292"/>
      <c r="H14" s="292">
        <f>DashData!D4</f>
        <v>29680000</v>
      </c>
      <c r="I14" s="292"/>
      <c r="J14" s="293" t="str">
        <f t="shared" si="0"/>
        <v>TERRESTRE 🚛</v>
      </c>
      <c r="K14" s="293"/>
      <c r="L14" s="294">
        <f>IF(D14&gt;0,F14/D14-1,"")</f>
        <v>-0.73607183376429142</v>
      </c>
      <c r="M14" s="294"/>
    </row>
    <row r="15" spans="2:14" ht="16.5" customHeight="1" x14ac:dyDescent="0.25">
      <c r="B15" s="297" t="s">
        <v>541</v>
      </c>
      <c r="C15" s="297"/>
      <c r="D15" s="298">
        <f>DashData!E2</f>
        <v>247631365</v>
      </c>
      <c r="E15" s="298"/>
      <c r="F15" s="298">
        <f>DashData!E3</f>
        <v>35660000</v>
      </c>
      <c r="G15" s="298"/>
      <c r="H15" s="298">
        <f>DashData!E4</f>
        <v>16130000</v>
      </c>
      <c r="I15" s="298"/>
      <c r="J15" s="284" t="str">
        <f t="shared" si="0"/>
        <v>TERRESTRE 🚛</v>
      </c>
      <c r="K15" s="284"/>
      <c r="L15" s="299"/>
      <c r="M15" s="299"/>
    </row>
    <row r="16" spans="2:14" ht="16.5" customHeight="1" x14ac:dyDescent="0.25">
      <c r="B16" s="291" t="s">
        <v>542</v>
      </c>
      <c r="C16" s="291"/>
      <c r="D16" s="300">
        <f>DashData!B34</f>
        <v>30</v>
      </c>
      <c r="E16" s="300"/>
      <c r="F16" s="300">
        <f>DashData!C34</f>
        <v>2</v>
      </c>
      <c r="G16" s="300"/>
      <c r="H16" s="300">
        <f>DashData!D34</f>
        <v>8</v>
      </c>
      <c r="I16" s="300"/>
      <c r="J16" s="293" t="str">
        <f t="shared" si="0"/>
        <v>AÉREO ✈️</v>
      </c>
      <c r="K16" s="293"/>
      <c r="L16" s="299"/>
      <c r="M16" s="299"/>
    </row>
    <row r="17" spans="2:14" ht="16.5" customHeight="1" x14ac:dyDescent="0.25">
      <c r="B17" s="295" t="s">
        <v>543</v>
      </c>
      <c r="C17" s="295"/>
      <c r="D17" s="296">
        <f>DashData!B23</f>
        <v>35150000</v>
      </c>
      <c r="E17" s="296"/>
      <c r="F17" s="296">
        <f>DashData!B23</f>
        <v>35150000</v>
      </c>
      <c r="G17" s="296"/>
      <c r="H17" s="296">
        <f>DashData!B23</f>
        <v>35150000</v>
      </c>
      <c r="I17" s="296"/>
      <c r="J17" s="293" t="str">
        <f t="shared" si="0"/>
        <v>MARÍTIMO 🚢</v>
      </c>
      <c r="K17" s="293"/>
      <c r="L17" s="294">
        <f>IF(D17&gt;0,F17/D17-1,"")</f>
        <v>0</v>
      </c>
      <c r="M17" s="294"/>
    </row>
    <row r="19" spans="2:14" ht="7.5" customHeight="1" x14ac:dyDescent="0.25"/>
    <row r="20" spans="2:14" ht="19.5" customHeight="1" x14ac:dyDescent="0.25">
      <c r="B20" s="301" t="s">
        <v>544</v>
      </c>
      <c r="C20" s="301"/>
      <c r="D20" s="301"/>
      <c r="E20" s="301"/>
      <c r="F20" s="301"/>
      <c r="G20" s="302" t="s">
        <v>545</v>
      </c>
      <c r="H20" s="302"/>
      <c r="I20" s="302"/>
      <c r="J20" s="302"/>
      <c r="K20" s="302"/>
      <c r="L20" s="302"/>
      <c r="M20" s="302"/>
      <c r="N20" s="302"/>
    </row>
    <row r="21" spans="2:14" ht="15.75" customHeight="1" x14ac:dyDescent="0.25">
      <c r="B21" s="291" t="s">
        <v>546</v>
      </c>
      <c r="C21" s="291"/>
      <c r="D21" s="291"/>
      <c r="E21" s="292">
        <f>'BALANCE GENERAL'!H10</f>
        <v>8500000</v>
      </c>
      <c r="F21" s="292"/>
      <c r="G21" s="303" t="s">
        <v>547</v>
      </c>
      <c r="H21" s="303"/>
      <c r="I21" s="303"/>
      <c r="J21" s="303"/>
      <c r="K21" s="304">
        <f>DashData!B22</f>
        <v>228000000</v>
      </c>
      <c r="L21" s="304"/>
      <c r="M21" s="304"/>
      <c r="N21" s="304"/>
    </row>
    <row r="22" spans="2:14" ht="15.75" customHeight="1" x14ac:dyDescent="0.25">
      <c r="B22" s="291" t="s">
        <v>548</v>
      </c>
      <c r="C22" s="291"/>
      <c r="D22" s="291"/>
      <c r="E22" s="292">
        <f>'BALANCE GENERAL'!H11</f>
        <v>27300000</v>
      </c>
      <c r="F22" s="292"/>
      <c r="G22" s="305" t="s">
        <v>549</v>
      </c>
      <c r="H22" s="305"/>
      <c r="I22" s="305"/>
      <c r="J22" s="305"/>
      <c r="K22" s="306">
        <f>COSTOS!K9</f>
        <v>18700000</v>
      </c>
      <c r="L22" s="306"/>
      <c r="M22" s="306"/>
      <c r="N22" s="306"/>
    </row>
    <row r="23" spans="2:14" ht="15.75" customHeight="1" x14ac:dyDescent="0.25">
      <c r="B23" s="291" t="s">
        <v>550</v>
      </c>
      <c r="C23" s="291"/>
      <c r="D23" s="291"/>
      <c r="E23" s="292">
        <f>'BALANCE GENERAL'!H12</f>
        <v>5200000</v>
      </c>
      <c r="F23" s="292"/>
      <c r="G23" s="305" t="s">
        <v>551</v>
      </c>
      <c r="H23" s="305"/>
      <c r="I23" s="305"/>
      <c r="J23" s="305"/>
      <c r="K23" s="306">
        <f>COSTOS!P13</f>
        <v>4950000</v>
      </c>
      <c r="L23" s="306"/>
      <c r="M23" s="306"/>
      <c r="N23" s="306"/>
    </row>
    <row r="24" spans="2:14" ht="15.75" customHeight="1" x14ac:dyDescent="0.25">
      <c r="B24" s="307" t="s">
        <v>514</v>
      </c>
      <c r="C24" s="307"/>
      <c r="D24" s="307"/>
      <c r="E24" s="308">
        <f>'BALANCE GENERAL'!H13</f>
        <v>41000000</v>
      </c>
      <c r="F24" s="308"/>
      <c r="G24" s="305" t="s">
        <v>552</v>
      </c>
      <c r="H24" s="305"/>
      <c r="I24" s="305"/>
      <c r="J24" s="305"/>
      <c r="K24" s="306">
        <f>COSTOS!U11</f>
        <v>11500000</v>
      </c>
      <c r="L24" s="306"/>
      <c r="M24" s="306"/>
      <c r="N24" s="306"/>
    </row>
    <row r="25" spans="2:14" ht="15.75" customHeight="1" x14ac:dyDescent="0.25">
      <c r="B25" s="291" t="s">
        <v>553</v>
      </c>
      <c r="C25" s="291"/>
      <c r="D25" s="291"/>
      <c r="E25" s="292">
        <f>'BALANCE GENERAL'!H16</f>
        <v>15000000</v>
      </c>
      <c r="F25" s="292"/>
      <c r="G25" s="309">
        <f>DashData!B24</f>
        <v>192850000</v>
      </c>
      <c r="H25" s="309"/>
      <c r="I25" s="309"/>
      <c r="J25" s="309"/>
      <c r="K25" s="309">
        <f>DashData!B24</f>
        <v>192850000</v>
      </c>
      <c r="L25" s="309"/>
      <c r="M25" s="309"/>
      <c r="N25" s="309"/>
    </row>
    <row r="26" spans="2:14" ht="15.75" customHeight="1" x14ac:dyDescent="0.25">
      <c r="B26" s="307" t="s">
        <v>554</v>
      </c>
      <c r="C26" s="307"/>
      <c r="D26" s="307"/>
      <c r="E26" s="308">
        <f>'BALANCE GENERAL'!H19</f>
        <v>28500000</v>
      </c>
      <c r="F26" s="308"/>
      <c r="G26" s="291" t="s">
        <v>555</v>
      </c>
      <c r="H26" s="291"/>
      <c r="I26" s="291"/>
      <c r="J26" s="291"/>
      <c r="K26" s="292">
        <f>DashData!B25</f>
        <v>280533995</v>
      </c>
      <c r="L26" s="292"/>
      <c r="M26" s="292"/>
      <c r="N26" s="292"/>
    </row>
    <row r="27" spans="2:14" ht="15.75" customHeight="1" x14ac:dyDescent="0.25">
      <c r="B27" s="297" t="s">
        <v>522</v>
      </c>
      <c r="C27" s="297"/>
      <c r="D27" s="297"/>
      <c r="E27" s="298">
        <f>'BALANCE GENERAL'!H22</f>
        <v>69500000</v>
      </c>
      <c r="F27" s="298"/>
      <c r="G27" s="298">
        <f>DashData!B26</f>
        <v>-87683995</v>
      </c>
      <c r="H27" s="298"/>
      <c r="I27" s="298"/>
      <c r="J27" s="298"/>
      <c r="K27" s="298">
        <f>DashData!B26</f>
        <v>-87683995</v>
      </c>
      <c r="L27" s="298"/>
      <c r="M27" s="298"/>
      <c r="N27" s="298"/>
    </row>
    <row r="28" spans="2:14" ht="15.75" customHeight="1" x14ac:dyDescent="0.25">
      <c r="B28" s="310" t="s">
        <v>556</v>
      </c>
      <c r="C28" s="310"/>
      <c r="D28" s="310"/>
      <c r="E28" s="311">
        <f>'BALANCE GENERAL'!R10</f>
        <v>4800000</v>
      </c>
      <c r="F28" s="311"/>
      <c r="G28" s="310" t="s">
        <v>557</v>
      </c>
      <c r="H28" s="310"/>
      <c r="I28" s="310"/>
      <c r="J28" s="310"/>
      <c r="K28" s="311">
        <f>DashData!B27</f>
        <v>102560000</v>
      </c>
      <c r="L28" s="311"/>
      <c r="M28" s="311"/>
      <c r="N28" s="311"/>
    </row>
    <row r="29" spans="2:14" ht="15.75" customHeight="1" x14ac:dyDescent="0.25">
      <c r="B29" s="310" t="s">
        <v>558</v>
      </c>
      <c r="C29" s="310"/>
      <c r="D29" s="310"/>
      <c r="E29" s="311">
        <f>'BALANCE GENERAL'!R11</f>
        <v>11575000</v>
      </c>
      <c r="F29" s="311"/>
      <c r="G29" s="308">
        <f>DashData!B28</f>
        <v>90290000</v>
      </c>
      <c r="H29" s="308"/>
      <c r="I29" s="308"/>
      <c r="J29" s="308"/>
      <c r="K29" s="308">
        <f>DashData!B28</f>
        <v>90290000</v>
      </c>
      <c r="L29" s="308"/>
      <c r="M29" s="308"/>
      <c r="N29" s="308"/>
    </row>
    <row r="30" spans="2:14" ht="15.75" customHeight="1" x14ac:dyDescent="0.25">
      <c r="B30" s="310" t="s">
        <v>559</v>
      </c>
      <c r="C30" s="310"/>
      <c r="D30" s="310"/>
      <c r="E30" s="311">
        <f>'BALANCE GENERAL'!R12</f>
        <v>6000000</v>
      </c>
      <c r="F30" s="311"/>
      <c r="G30" s="305" t="s">
        <v>560</v>
      </c>
      <c r="H30" s="305"/>
      <c r="I30" s="305"/>
      <c r="J30" s="305"/>
      <c r="K30" s="306">
        <f>DashData!B29</f>
        <v>41630000</v>
      </c>
      <c r="L30" s="306"/>
      <c r="M30" s="306"/>
      <c r="N30" s="306"/>
    </row>
    <row r="31" spans="2:14" ht="15.75" customHeight="1" x14ac:dyDescent="0.25">
      <c r="B31" s="312" t="s">
        <v>515</v>
      </c>
      <c r="C31" s="312"/>
      <c r="D31" s="312"/>
      <c r="E31" s="313">
        <f>'BALANCE GENERAL'!R13</f>
        <v>22375000</v>
      </c>
      <c r="F31" s="313"/>
      <c r="G31" s="309">
        <f>DashData!B30</f>
        <v>151220000</v>
      </c>
      <c r="H31" s="309"/>
      <c r="I31" s="309"/>
      <c r="J31" s="309"/>
      <c r="K31" s="309">
        <f>DashData!B30</f>
        <v>151220000</v>
      </c>
      <c r="L31" s="309"/>
      <c r="M31" s="309"/>
      <c r="N31" s="309"/>
    </row>
    <row r="32" spans="2:14" ht="15.75" customHeight="1" x14ac:dyDescent="0.25">
      <c r="B32" s="310" t="s">
        <v>561</v>
      </c>
      <c r="C32" s="310"/>
      <c r="D32" s="310"/>
      <c r="E32" s="311">
        <f>'BALANCE GENERAL'!R16</f>
        <v>12000000</v>
      </c>
      <c r="F32" s="311"/>
      <c r="G32" s="312" t="s">
        <v>523</v>
      </c>
      <c r="H32" s="312"/>
      <c r="I32" s="312"/>
      <c r="J32" s="312"/>
      <c r="K32" s="313">
        <f>'BALANCE GENERAL'!R22</f>
        <v>34375000</v>
      </c>
      <c r="L32" s="313"/>
      <c r="M32" s="313"/>
      <c r="N32" s="313"/>
    </row>
    <row r="33" spans="2:14" ht="15.75" customHeight="1" x14ac:dyDescent="0.25">
      <c r="B33" s="312" t="s">
        <v>562</v>
      </c>
      <c r="C33" s="312"/>
      <c r="D33" s="312"/>
      <c r="E33" s="313">
        <f>'BALANCE GENERAL'!R19</f>
        <v>12000000</v>
      </c>
      <c r="F33" s="313"/>
      <c r="G33" s="314" t="s">
        <v>563</v>
      </c>
      <c r="H33" s="314"/>
      <c r="I33" s="314"/>
      <c r="J33" s="314"/>
      <c r="K33" s="309">
        <f>'BALANCE GENERAL'!B28</f>
        <v>35125000</v>
      </c>
      <c r="L33" s="309"/>
      <c r="M33" s="309"/>
      <c r="N33" s="309"/>
    </row>
    <row r="34" spans="2:14" ht="15.75" customHeight="1" x14ac:dyDescent="0.25">
      <c r="B34" s="312" t="s">
        <v>523</v>
      </c>
      <c r="C34" s="312"/>
      <c r="D34" s="312"/>
      <c r="E34" s="313">
        <f>'BALANCE GENERAL'!R22</f>
        <v>34375000</v>
      </c>
      <c r="F34" s="313"/>
    </row>
    <row r="35" spans="2:14" ht="15.75" customHeight="1" x14ac:dyDescent="0.25">
      <c r="B35" s="314" t="s">
        <v>563</v>
      </c>
      <c r="C35" s="314"/>
      <c r="D35" s="314"/>
      <c r="E35" s="309">
        <f>'BALANCE GENERAL'!B28</f>
        <v>35125000</v>
      </c>
      <c r="F35" s="309"/>
    </row>
    <row r="37" spans="2:14" ht="7.5" customHeight="1" x14ac:dyDescent="0.25"/>
    <row r="38" spans="2:14" ht="19.5" customHeight="1" x14ac:dyDescent="0.25">
      <c r="B38" s="315" t="s">
        <v>564</v>
      </c>
      <c r="C38" s="315"/>
      <c r="D38" s="315"/>
      <c r="E38" s="315"/>
      <c r="F38" s="315"/>
      <c r="G38" s="315"/>
      <c r="H38" s="316" t="s">
        <v>565</v>
      </c>
      <c r="I38" s="316"/>
      <c r="J38" s="316"/>
      <c r="K38" s="316"/>
      <c r="L38" s="316"/>
      <c r="M38" s="316"/>
      <c r="N38" s="316"/>
    </row>
    <row r="39" spans="2:14" ht="15.75" customHeight="1" x14ac:dyDescent="0.25">
      <c r="B39" s="283" t="s">
        <v>566</v>
      </c>
      <c r="C39" s="283"/>
      <c r="D39" s="283" t="s">
        <v>567</v>
      </c>
      <c r="E39" s="283"/>
      <c r="F39" s="283"/>
      <c r="G39" s="228" t="s">
        <v>568</v>
      </c>
      <c r="H39" s="284" t="s">
        <v>566</v>
      </c>
      <c r="I39" s="284"/>
      <c r="J39" s="284" t="s">
        <v>567</v>
      </c>
      <c r="K39" s="284"/>
      <c r="L39" s="284"/>
      <c r="M39" s="284" t="s">
        <v>568</v>
      </c>
      <c r="N39" s="284"/>
    </row>
    <row r="40" spans="2:14" ht="15.75" customHeight="1" x14ac:dyDescent="0.25">
      <c r="B40" s="317" t="s">
        <v>569</v>
      </c>
      <c r="C40" s="317"/>
      <c r="D40" s="318" t="s">
        <v>570</v>
      </c>
      <c r="E40" s="318"/>
      <c r="F40" s="318"/>
      <c r="G40" s="229">
        <f>DashData!C39</f>
        <v>12000000</v>
      </c>
      <c r="H40" s="317" t="s">
        <v>569</v>
      </c>
      <c r="I40" s="317"/>
      <c r="J40" s="318" t="s">
        <v>571</v>
      </c>
      <c r="K40" s="318"/>
      <c r="L40" s="318"/>
      <c r="M40" s="319">
        <f>DashData!C46</f>
        <v>300000</v>
      </c>
      <c r="N40" s="319"/>
    </row>
    <row r="41" spans="2:14" ht="15.75" customHeight="1" x14ac:dyDescent="0.25">
      <c r="B41" s="320" t="s">
        <v>572</v>
      </c>
      <c r="C41" s="320"/>
      <c r="D41" s="321" t="s">
        <v>573</v>
      </c>
      <c r="E41" s="321"/>
      <c r="F41" s="321"/>
      <c r="G41" s="230">
        <f>DashData!C40</f>
        <v>4000000</v>
      </c>
      <c r="H41" s="320" t="s">
        <v>572</v>
      </c>
      <c r="I41" s="320"/>
      <c r="J41" s="321" t="s">
        <v>574</v>
      </c>
      <c r="K41" s="321"/>
      <c r="L41" s="321"/>
      <c r="M41" s="322">
        <f>DashData!C47</f>
        <v>400000</v>
      </c>
      <c r="N41" s="322"/>
    </row>
    <row r="42" spans="2:14" ht="15.75" customHeight="1" x14ac:dyDescent="0.25">
      <c r="B42" s="323" t="s">
        <v>575</v>
      </c>
      <c r="C42" s="323"/>
      <c r="D42" s="324" t="s">
        <v>576</v>
      </c>
      <c r="E42" s="324"/>
      <c r="F42" s="324"/>
      <c r="G42" s="279">
        <f>DashData!C41</f>
        <v>1200000</v>
      </c>
      <c r="H42" s="325" t="s">
        <v>575</v>
      </c>
      <c r="I42" s="325"/>
      <c r="J42" s="326" t="s">
        <v>577</v>
      </c>
      <c r="K42" s="326"/>
      <c r="L42" s="326"/>
      <c r="M42" s="327">
        <f>DashData!C48</f>
        <v>400000</v>
      </c>
      <c r="N42" s="327"/>
    </row>
    <row r="43" spans="2:14" ht="15.75" customHeight="1" x14ac:dyDescent="0.25">
      <c r="B43" s="328" t="s">
        <v>578</v>
      </c>
      <c r="C43" s="328"/>
      <c r="D43" s="310" t="s">
        <v>579</v>
      </c>
      <c r="E43" s="310"/>
      <c r="F43" s="310"/>
      <c r="G43" s="231">
        <f>DashData!C53</f>
        <v>8000000</v>
      </c>
      <c r="H43" s="293" t="s">
        <v>578</v>
      </c>
      <c r="I43" s="293"/>
      <c r="J43" s="305" t="s">
        <v>580</v>
      </c>
      <c r="K43" s="305"/>
      <c r="L43" s="305"/>
      <c r="M43" s="329">
        <f>DashData!C50</f>
        <v>180000</v>
      </c>
      <c r="N43" s="329"/>
    </row>
    <row r="44" spans="2:14" ht="15.75" customHeight="1" x14ac:dyDescent="0.25">
      <c r="B44" s="328" t="s">
        <v>581</v>
      </c>
      <c r="C44" s="328"/>
      <c r="D44" s="310" t="s">
        <v>582</v>
      </c>
      <c r="E44" s="310"/>
      <c r="F44" s="310"/>
      <c r="G44" s="231">
        <f>DashData!C42</f>
        <v>1500000</v>
      </c>
      <c r="H44" s="293" t="s">
        <v>581</v>
      </c>
      <c r="I44" s="293"/>
      <c r="J44" s="305" t="s">
        <v>583</v>
      </c>
      <c r="K44" s="305"/>
      <c r="L44" s="305"/>
      <c r="M44" s="329">
        <f>DashData!C44</f>
        <v>500000</v>
      </c>
      <c r="N44" s="329"/>
    </row>
    <row r="45" spans="2:14" ht="15.75" customHeight="1" x14ac:dyDescent="0.25">
      <c r="B45" s="328" t="s">
        <v>584</v>
      </c>
      <c r="C45" s="328"/>
      <c r="D45" s="310" t="s">
        <v>585</v>
      </c>
      <c r="E45" s="310"/>
      <c r="F45" s="310"/>
      <c r="G45" s="231">
        <f>DashData!C45</f>
        <v>1500000</v>
      </c>
      <c r="H45" s="293" t="s">
        <v>584</v>
      </c>
      <c r="I45" s="293"/>
      <c r="J45" s="305" t="s">
        <v>586</v>
      </c>
      <c r="K45" s="305"/>
      <c r="L45" s="305"/>
      <c r="M45" s="329">
        <f>DashData!C47</f>
        <v>400000</v>
      </c>
      <c r="N45" s="329"/>
    </row>
    <row r="46" spans="2:14" ht="15.75" customHeight="1" x14ac:dyDescent="0.25">
      <c r="B46" s="328" t="s">
        <v>587</v>
      </c>
      <c r="C46" s="328"/>
      <c r="D46" s="310" t="s">
        <v>588</v>
      </c>
      <c r="E46" s="310"/>
      <c r="F46" s="310"/>
      <c r="G46" s="231">
        <f>DashData!C49</f>
        <v>970000</v>
      </c>
      <c r="H46" s="293" t="s">
        <v>587</v>
      </c>
      <c r="I46" s="293"/>
      <c r="J46" s="305" t="s">
        <v>589</v>
      </c>
      <c r="K46" s="305"/>
      <c r="L46" s="305"/>
      <c r="M46" s="329">
        <f>DashData!C44</f>
        <v>500000</v>
      </c>
      <c r="N46" s="329"/>
    </row>
    <row r="48" spans="2:14" ht="7.5" customHeight="1" x14ac:dyDescent="0.25"/>
    <row r="49" spans="2:14" ht="19.5" customHeight="1" x14ac:dyDescent="0.25">
      <c r="B49" s="290" t="s">
        <v>590</v>
      </c>
      <c r="C49" s="290"/>
      <c r="D49" s="290"/>
      <c r="E49" s="290"/>
      <c r="F49" s="290"/>
      <c r="G49" s="290"/>
      <c r="H49" s="290"/>
      <c r="I49" s="290"/>
      <c r="J49" s="290"/>
      <c r="K49" s="290"/>
      <c r="L49" s="290"/>
      <c r="M49" s="290"/>
      <c r="N49" s="290"/>
    </row>
    <row r="50" spans="2:14" ht="15.75" customHeight="1" x14ac:dyDescent="0.25">
      <c r="B50" s="283" t="s">
        <v>591</v>
      </c>
      <c r="C50" s="283"/>
      <c r="D50" s="283"/>
      <c r="E50" s="283" t="s">
        <v>592</v>
      </c>
      <c r="F50" s="283"/>
      <c r="G50" s="283"/>
      <c r="H50" s="283" t="s">
        <v>593</v>
      </c>
      <c r="I50" s="283"/>
      <c r="J50" s="283"/>
      <c r="K50" s="283" t="s">
        <v>594</v>
      </c>
      <c r="L50" s="283"/>
      <c r="M50" s="283"/>
      <c r="N50" s="232" t="s">
        <v>595</v>
      </c>
    </row>
    <row r="51" spans="2:14" ht="16.5" customHeight="1" x14ac:dyDescent="0.25">
      <c r="B51" s="291" t="s">
        <v>596</v>
      </c>
      <c r="C51" s="291"/>
      <c r="D51" s="291"/>
      <c r="E51" s="330">
        <f>DashData!B33</f>
        <v>5</v>
      </c>
      <c r="F51" s="330"/>
      <c r="G51" s="330"/>
      <c r="H51" s="330">
        <f>DashData!C33</f>
        <v>0</v>
      </c>
      <c r="I51" s="330"/>
      <c r="J51" s="330"/>
      <c r="K51" s="330">
        <f>DashData!D33</f>
        <v>0</v>
      </c>
      <c r="L51" s="330"/>
      <c r="M51" s="330"/>
      <c r="N51" s="233" t="str">
        <f>IF(E51=MIN(E51,H51,K51),"MARÍTIMO 🚢",IF(H51=MIN(E51,H51,K51),"AÉREO ✈️","TERRESTRE 🚛"))</f>
        <v>AÉREO ✈️</v>
      </c>
    </row>
    <row r="52" spans="2:14" ht="16.5" customHeight="1" x14ac:dyDescent="0.25">
      <c r="B52" s="295" t="s">
        <v>597</v>
      </c>
      <c r="C52" s="295"/>
      <c r="D52" s="295"/>
      <c r="E52" s="331">
        <f>DashData!B34</f>
        <v>30</v>
      </c>
      <c r="F52" s="331"/>
      <c r="G52" s="331"/>
      <c r="H52" s="331">
        <f>DashData!C34</f>
        <v>2</v>
      </c>
      <c r="I52" s="331"/>
      <c r="J52" s="331"/>
      <c r="K52" s="331">
        <f>DashData!D34</f>
        <v>8</v>
      </c>
      <c r="L52" s="331"/>
      <c r="M52" s="331"/>
      <c r="N52" s="233" t="str">
        <f>IF(E52=MIN(E52,H52,K52),"MARÍTIMO 🚢",IF(H52=MIN(E52,H52,K52),"AÉREO ✈️","TERRESTRE 🚛"))</f>
        <v>AÉREO ✈️</v>
      </c>
    </row>
    <row r="53" spans="2:14" ht="16.5" customHeight="1" x14ac:dyDescent="0.25">
      <c r="B53" s="291" t="s">
        <v>598</v>
      </c>
      <c r="C53" s="291"/>
      <c r="D53" s="291"/>
      <c r="E53" s="330">
        <f>DashData!B35</f>
        <v>35</v>
      </c>
      <c r="F53" s="330"/>
      <c r="G53" s="330"/>
      <c r="H53" s="330">
        <f>DashData!C35</f>
        <v>0</v>
      </c>
      <c r="I53" s="330"/>
      <c r="J53" s="330"/>
      <c r="K53" s="330">
        <f>DashData!D35</f>
        <v>0</v>
      </c>
      <c r="L53" s="330"/>
      <c r="M53" s="330"/>
      <c r="N53" s="233" t="str">
        <f>IF(E53=MIN(E53,H53,K53),"MARÍTIMO 🚢",IF(H53=MIN(E53,H53,K53),"AÉREO ✈️","TERRESTRE 🚛"))</f>
        <v>AÉREO ✈️</v>
      </c>
    </row>
    <row r="54" spans="2:14" ht="16.5" customHeight="1" x14ac:dyDescent="0.25">
      <c r="B54" s="297" t="s">
        <v>599</v>
      </c>
      <c r="C54" s="297"/>
      <c r="D54" s="297"/>
      <c r="E54" s="332">
        <f>DashData!B36</f>
        <v>70</v>
      </c>
      <c r="F54" s="332"/>
      <c r="G54" s="332"/>
      <c r="H54" s="332">
        <f>DashData!C36</f>
        <v>2</v>
      </c>
      <c r="I54" s="332"/>
      <c r="J54" s="332"/>
      <c r="K54" s="332">
        <f>DashData!D36</f>
        <v>8</v>
      </c>
      <c r="L54" s="332"/>
      <c r="M54" s="332"/>
      <c r="N54" s="232" t="str">
        <f>IF(E54=MIN(E54,H54,K54),"MARÍTIMO 🚢",IF(H54=MIN(E54,H54,K54),"AÉREO ✈️","TERRESTRE 🚛"))</f>
        <v>AÉREO ✈️</v>
      </c>
    </row>
    <row r="56" spans="2:14" ht="7.5" customHeight="1" x14ac:dyDescent="0.25"/>
    <row r="57" spans="2:14" ht="19.5" customHeight="1" x14ac:dyDescent="0.25">
      <c r="B57" s="290" t="s">
        <v>600</v>
      </c>
      <c r="C57" s="290"/>
      <c r="D57" s="290"/>
      <c r="E57" s="290"/>
      <c r="F57" s="290"/>
      <c r="G57" s="290"/>
      <c r="H57" s="290"/>
      <c r="I57" s="290"/>
      <c r="J57" s="290"/>
      <c r="K57" s="290"/>
      <c r="L57" s="290"/>
      <c r="M57" s="290"/>
      <c r="N57" s="290"/>
    </row>
    <row r="58" spans="2:14" ht="15.75" customHeight="1" x14ac:dyDescent="0.25">
      <c r="B58" s="282" t="s">
        <v>601</v>
      </c>
      <c r="C58" s="282"/>
      <c r="D58" s="285" t="s">
        <v>602</v>
      </c>
      <c r="E58" s="285"/>
      <c r="F58" s="285"/>
      <c r="G58" s="284" t="s">
        <v>603</v>
      </c>
      <c r="H58" s="284"/>
      <c r="I58" s="284"/>
      <c r="J58" s="283" t="s">
        <v>604</v>
      </c>
      <c r="K58" s="283"/>
      <c r="L58" s="333" t="s">
        <v>605</v>
      </c>
      <c r="M58" s="333"/>
    </row>
    <row r="59" spans="2:14" ht="21.75" customHeight="1" x14ac:dyDescent="0.25">
      <c r="B59" s="335" t="str">
        <f>SIMULADOR!D16</f>
        <v>EJE CAFETERO</v>
      </c>
      <c r="C59" s="335"/>
      <c r="D59" s="336" t="str">
        <f>SIMULADOR!D17</f>
        <v>SANTA CRUS DE LA CIERRA</v>
      </c>
      <c r="E59" s="336"/>
      <c r="F59" s="336"/>
      <c r="G59" s="337" t="str">
        <f>SIMULADOR!D9</f>
        <v>CAFÉ ANDINO S.A.S</v>
      </c>
      <c r="H59" s="337"/>
      <c r="I59" s="337"/>
      <c r="J59" s="335" t="str">
        <f>SIMULADOR!D23</f>
        <v>CPT</v>
      </c>
      <c r="K59" s="335"/>
      <c r="L59" s="338" t="str">
        <f>SIMULADOR!D24</f>
        <v>CARTA CREDITO</v>
      </c>
      <c r="M59" s="338"/>
    </row>
    <row r="60" spans="2:14" ht="15.75" customHeight="1" x14ac:dyDescent="0.25">
      <c r="B60" s="339" t="s">
        <v>606</v>
      </c>
      <c r="C60" s="339"/>
      <c r="D60" s="339" t="s">
        <v>607</v>
      </c>
      <c r="E60" s="339"/>
      <c r="F60" s="339"/>
      <c r="G60" s="339" t="s">
        <v>608</v>
      </c>
      <c r="H60" s="339"/>
      <c r="I60" s="339"/>
      <c r="J60" s="339" t="s">
        <v>609</v>
      </c>
      <c r="K60" s="339"/>
      <c r="L60" s="339" t="s">
        <v>610</v>
      </c>
      <c r="M60" s="339"/>
    </row>
    <row r="61" spans="2:14" ht="13.5" customHeight="1" x14ac:dyDescent="0.25">
      <c r="B61" s="234" t="s">
        <v>611</v>
      </c>
      <c r="C61" s="235" t="str">
        <f>SIMULADOR!D19</f>
        <v>19 TON</v>
      </c>
      <c r="D61" s="234" t="s">
        <v>612</v>
      </c>
      <c r="F61" s="235" t="str">
        <f>SIMULADOR!D20</f>
        <v>CONTENDOR DE 40</v>
      </c>
      <c r="G61" s="234" t="s">
        <v>613</v>
      </c>
      <c r="I61" s="236">
        <f>SIMULADOR!D21</f>
        <v>40000</v>
      </c>
      <c r="J61" s="234" t="s">
        <v>614</v>
      </c>
      <c r="K61" s="237">
        <f>SIMULADOR!D25</f>
        <v>3767.94</v>
      </c>
      <c r="L61" s="234" t="s">
        <v>615</v>
      </c>
      <c r="M61" s="235" t="str">
        <f>SIMULADOR!D10</f>
        <v>0901.21.00.00</v>
      </c>
    </row>
    <row r="63" spans="2:14" ht="7.5" customHeight="1" x14ac:dyDescent="0.25"/>
    <row r="64" spans="2:14" ht="18" customHeight="1" x14ac:dyDescent="0.25">
      <c r="B64" s="334" t="s">
        <v>616</v>
      </c>
      <c r="C64" s="334"/>
      <c r="D64" s="334"/>
      <c r="E64" s="334"/>
      <c r="F64" s="334"/>
      <c r="G64" s="334"/>
      <c r="H64" s="334"/>
      <c r="I64" s="334"/>
      <c r="J64" s="334"/>
      <c r="K64" s="334"/>
      <c r="L64" s="334"/>
      <c r="M64" s="334"/>
      <c r="N64" s="334"/>
    </row>
  </sheetData>
  <mergeCells count="191">
    <mergeCell ref="B64:N64"/>
    <mergeCell ref="B59:C59"/>
    <mergeCell ref="D59:F59"/>
    <mergeCell ref="G59:I59"/>
    <mergeCell ref="J59:K59"/>
    <mergeCell ref="L59:M59"/>
    <mergeCell ref="B60:C60"/>
    <mergeCell ref="D60:F60"/>
    <mergeCell ref="G60:I60"/>
    <mergeCell ref="J60:K60"/>
    <mergeCell ref="L60:M60"/>
    <mergeCell ref="B54:D54"/>
    <mergeCell ref="E54:G54"/>
    <mergeCell ref="H54:J54"/>
    <mergeCell ref="K54:M54"/>
    <mergeCell ref="B57:N57"/>
    <mergeCell ref="B58:C58"/>
    <mergeCell ref="D58:F58"/>
    <mergeCell ref="G58:I58"/>
    <mergeCell ref="J58:K58"/>
    <mergeCell ref="L58:M58"/>
    <mergeCell ref="B51:D51"/>
    <mergeCell ref="E51:G51"/>
    <mergeCell ref="H51:J51"/>
    <mergeCell ref="K51:M51"/>
    <mergeCell ref="B52:D52"/>
    <mergeCell ref="E52:G52"/>
    <mergeCell ref="H52:J52"/>
    <mergeCell ref="K52:M52"/>
    <mergeCell ref="B53:D53"/>
    <mergeCell ref="E53:G53"/>
    <mergeCell ref="H53:J53"/>
    <mergeCell ref="K53:M53"/>
    <mergeCell ref="B46:C46"/>
    <mergeCell ref="D46:F46"/>
    <mergeCell ref="H46:I46"/>
    <mergeCell ref="J46:L46"/>
    <mergeCell ref="M46:N46"/>
    <mergeCell ref="B49:N49"/>
    <mergeCell ref="B50:D50"/>
    <mergeCell ref="E50:G50"/>
    <mergeCell ref="H50:J50"/>
    <mergeCell ref="K50:M50"/>
    <mergeCell ref="B44:C44"/>
    <mergeCell ref="D44:F44"/>
    <mergeCell ref="H44:I44"/>
    <mergeCell ref="J44:L44"/>
    <mergeCell ref="M44:N44"/>
    <mergeCell ref="B45:C45"/>
    <mergeCell ref="D45:F45"/>
    <mergeCell ref="H45:I45"/>
    <mergeCell ref="J45:L45"/>
    <mergeCell ref="M45:N45"/>
    <mergeCell ref="B42:C42"/>
    <mergeCell ref="D42:F42"/>
    <mergeCell ref="H42:I42"/>
    <mergeCell ref="J42:L42"/>
    <mergeCell ref="M42:N42"/>
    <mergeCell ref="B43:C43"/>
    <mergeCell ref="D43:F43"/>
    <mergeCell ref="H43:I43"/>
    <mergeCell ref="J43:L43"/>
    <mergeCell ref="M43:N43"/>
    <mergeCell ref="B40:C40"/>
    <mergeCell ref="D40:F40"/>
    <mergeCell ref="H40:I40"/>
    <mergeCell ref="J40:L40"/>
    <mergeCell ref="M40:N40"/>
    <mergeCell ref="B41:C41"/>
    <mergeCell ref="D41:F41"/>
    <mergeCell ref="H41:I41"/>
    <mergeCell ref="J41:L41"/>
    <mergeCell ref="M41:N41"/>
    <mergeCell ref="B34:D34"/>
    <mergeCell ref="E34:F34"/>
    <mergeCell ref="B35:D35"/>
    <mergeCell ref="E35:F35"/>
    <mergeCell ref="B38:G38"/>
    <mergeCell ref="H38:N38"/>
    <mergeCell ref="B39:C39"/>
    <mergeCell ref="D39:F39"/>
    <mergeCell ref="H39:I39"/>
    <mergeCell ref="J39:L39"/>
    <mergeCell ref="M39:N39"/>
    <mergeCell ref="B31:D31"/>
    <mergeCell ref="E31:F31"/>
    <mergeCell ref="G31:J31"/>
    <mergeCell ref="K31:N31"/>
    <mergeCell ref="B32:D32"/>
    <mergeCell ref="E32:F32"/>
    <mergeCell ref="G32:J32"/>
    <mergeCell ref="K32:N32"/>
    <mergeCell ref="B33:D33"/>
    <mergeCell ref="E33:F33"/>
    <mergeCell ref="G33:J33"/>
    <mergeCell ref="K33:N33"/>
    <mergeCell ref="B28:D28"/>
    <mergeCell ref="E28:F28"/>
    <mergeCell ref="G28:J28"/>
    <mergeCell ref="K28:N28"/>
    <mergeCell ref="B29:D29"/>
    <mergeCell ref="E29:F29"/>
    <mergeCell ref="G29:J29"/>
    <mergeCell ref="K29:N29"/>
    <mergeCell ref="B30:D30"/>
    <mergeCell ref="E30:F30"/>
    <mergeCell ref="G30:J30"/>
    <mergeCell ref="K30:N30"/>
    <mergeCell ref="B25:D25"/>
    <mergeCell ref="E25:F25"/>
    <mergeCell ref="G25:J25"/>
    <mergeCell ref="K25:N25"/>
    <mergeCell ref="B26:D26"/>
    <mergeCell ref="E26:F26"/>
    <mergeCell ref="G26:J26"/>
    <mergeCell ref="K26:N26"/>
    <mergeCell ref="B27:D27"/>
    <mergeCell ref="E27:F27"/>
    <mergeCell ref="G27:J27"/>
    <mergeCell ref="K27:N27"/>
    <mergeCell ref="B22:D22"/>
    <mergeCell ref="E22:F22"/>
    <mergeCell ref="G22:J22"/>
    <mergeCell ref="K22:N22"/>
    <mergeCell ref="B23:D23"/>
    <mergeCell ref="E23:F23"/>
    <mergeCell ref="G23:J23"/>
    <mergeCell ref="K23:N23"/>
    <mergeCell ref="B24:D24"/>
    <mergeCell ref="E24:F24"/>
    <mergeCell ref="G24:J24"/>
    <mergeCell ref="K24:N24"/>
    <mergeCell ref="B17:C17"/>
    <mergeCell ref="D17:E17"/>
    <mergeCell ref="F17:G17"/>
    <mergeCell ref="H17:I17"/>
    <mergeCell ref="J17:K17"/>
    <mergeCell ref="L17:M17"/>
    <mergeCell ref="B20:F20"/>
    <mergeCell ref="G20:N20"/>
    <mergeCell ref="B21:D21"/>
    <mergeCell ref="E21:F21"/>
    <mergeCell ref="G21:J21"/>
    <mergeCell ref="K21:N21"/>
    <mergeCell ref="B15:C15"/>
    <mergeCell ref="D15:E15"/>
    <mergeCell ref="F15:G15"/>
    <mergeCell ref="H15:I15"/>
    <mergeCell ref="J15:K15"/>
    <mergeCell ref="L15:M15"/>
    <mergeCell ref="B16:C16"/>
    <mergeCell ref="D16:E16"/>
    <mergeCell ref="F16:G16"/>
    <mergeCell ref="H16:I16"/>
    <mergeCell ref="J16:K16"/>
    <mergeCell ref="L16:M16"/>
    <mergeCell ref="B13:C13"/>
    <mergeCell ref="D13:E13"/>
    <mergeCell ref="F13:G13"/>
    <mergeCell ref="H13:I13"/>
    <mergeCell ref="J13:K13"/>
    <mergeCell ref="L13:M13"/>
    <mergeCell ref="B14:C14"/>
    <mergeCell ref="D14:E14"/>
    <mergeCell ref="F14:G14"/>
    <mergeCell ref="H14:I14"/>
    <mergeCell ref="J14:K14"/>
    <mergeCell ref="L14:M14"/>
    <mergeCell ref="B10:N10"/>
    <mergeCell ref="B11:C11"/>
    <mergeCell ref="D11:E11"/>
    <mergeCell ref="F11:G11"/>
    <mergeCell ref="H11:I11"/>
    <mergeCell ref="J11:K11"/>
    <mergeCell ref="L11:M11"/>
    <mergeCell ref="B12:C12"/>
    <mergeCell ref="D12:E12"/>
    <mergeCell ref="F12:G12"/>
    <mergeCell ref="H12:I12"/>
    <mergeCell ref="J12:K12"/>
    <mergeCell ref="L12:M12"/>
    <mergeCell ref="B2:N2"/>
    <mergeCell ref="B3:N3"/>
    <mergeCell ref="B5:D5"/>
    <mergeCell ref="E5:G5"/>
    <mergeCell ref="H5:J5"/>
    <mergeCell ref="K5:M5"/>
    <mergeCell ref="B6:D7"/>
    <mergeCell ref="E6:G7"/>
    <mergeCell ref="H6:J7"/>
    <mergeCell ref="K6:M7"/>
  </mergeCells>
  <pageMargins left="0.7" right="0.7" top="0.75" bottom="0.75" header="0.511811023622047" footer="0.511811023622047"/>
  <pageSetup paperSize="9"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17"/>
  <sheetViews>
    <sheetView showGridLines="0" zoomScale="85" zoomScaleNormal="85" workbookViewId="0">
      <selection activeCell="A4" sqref="A4"/>
    </sheetView>
  </sheetViews>
  <sheetFormatPr baseColWidth="10" defaultColWidth="11.453125" defaultRowHeight="12.5" x14ac:dyDescent="0.25"/>
  <cols>
    <col min="1" max="1" width="7.453125" customWidth="1"/>
    <col min="2" max="2" width="8.54296875" customWidth="1"/>
    <col min="3" max="3" width="46.81640625" customWidth="1"/>
    <col min="5" max="5" width="38.1796875" customWidth="1"/>
    <col min="6" max="6" width="18.1796875" customWidth="1"/>
  </cols>
  <sheetData>
    <row r="1" spans="1:6" ht="42" customHeight="1" x14ac:dyDescent="0.25">
      <c r="B1" s="392" t="s">
        <v>617</v>
      </c>
      <c r="C1" s="392"/>
      <c r="D1" s="392"/>
      <c r="E1" s="392"/>
      <c r="F1" s="392"/>
    </row>
    <row r="2" spans="1:6" ht="49.5" customHeight="1" x14ac:dyDescent="0.25">
      <c r="B2" s="393" t="s">
        <v>618</v>
      </c>
      <c r="C2" s="393"/>
      <c r="D2" s="393"/>
      <c r="E2" s="393"/>
      <c r="F2" s="393"/>
    </row>
    <row r="3" spans="1:6" ht="7.5" customHeight="1" x14ac:dyDescent="0.25">
      <c r="B3" s="238"/>
      <c r="C3" s="238"/>
      <c r="D3" s="238"/>
      <c r="E3" s="238"/>
      <c r="F3" s="238"/>
    </row>
    <row r="4" spans="1:6" ht="24" customHeight="1" x14ac:dyDescent="0.25">
      <c r="A4" s="394" t="s">
        <v>619</v>
      </c>
      <c r="B4" s="239" t="s">
        <v>2</v>
      </c>
      <c r="C4" s="239" t="s">
        <v>3</v>
      </c>
      <c r="D4" s="239" t="s">
        <v>4</v>
      </c>
      <c r="E4" s="239" t="s">
        <v>5</v>
      </c>
      <c r="F4" s="240" t="s">
        <v>6</v>
      </c>
    </row>
    <row r="5" spans="1:6" ht="24" customHeight="1" x14ac:dyDescent="0.25">
      <c r="A5" s="394"/>
      <c r="B5" s="241" t="s">
        <v>7</v>
      </c>
      <c r="C5" s="242" t="s">
        <v>8</v>
      </c>
      <c r="D5" s="243"/>
      <c r="E5" s="243"/>
      <c r="F5" s="243">
        <v>1</v>
      </c>
    </row>
    <row r="6" spans="1:6" ht="24" customHeight="1" x14ac:dyDescent="0.25">
      <c r="A6" s="394"/>
      <c r="B6" s="241" t="s">
        <v>10</v>
      </c>
      <c r="C6" s="242" t="s">
        <v>11</v>
      </c>
      <c r="D6" s="243"/>
      <c r="E6" s="243"/>
      <c r="F6" s="243"/>
    </row>
    <row r="7" spans="1:6" ht="24" customHeight="1" x14ac:dyDescent="0.25">
      <c r="A7" s="394"/>
      <c r="B7" s="241" t="s">
        <v>12</v>
      </c>
      <c r="C7" s="242" t="s">
        <v>13</v>
      </c>
      <c r="D7" s="243"/>
      <c r="E7" s="243"/>
      <c r="F7" s="243"/>
    </row>
    <row r="8" spans="1:6" ht="24" customHeight="1" x14ac:dyDescent="0.25">
      <c r="A8" s="394"/>
      <c r="B8" s="241" t="s">
        <v>14</v>
      </c>
      <c r="C8" s="242" t="s">
        <v>620</v>
      </c>
      <c r="D8" s="243"/>
      <c r="E8" s="243"/>
      <c r="F8" s="243"/>
    </row>
    <row r="9" spans="1:6" ht="24" customHeight="1" x14ac:dyDescent="0.25">
      <c r="A9" s="394"/>
      <c r="B9" s="241" t="s">
        <v>17</v>
      </c>
      <c r="C9" s="244" t="s">
        <v>18</v>
      </c>
      <c r="D9" s="243"/>
      <c r="E9" s="243"/>
      <c r="F9" s="243"/>
    </row>
    <row r="10" spans="1:6" ht="24" customHeight="1" x14ac:dyDescent="0.25">
      <c r="A10" s="394"/>
      <c r="B10" s="241" t="s">
        <v>19</v>
      </c>
      <c r="C10" s="242" t="s">
        <v>20</v>
      </c>
      <c r="D10" s="243"/>
      <c r="E10" s="243"/>
      <c r="F10" s="243"/>
    </row>
    <row r="11" spans="1:6" ht="24" customHeight="1" x14ac:dyDescent="0.25">
      <c r="A11" s="394"/>
      <c r="B11" s="241" t="s">
        <v>22</v>
      </c>
      <c r="C11" s="242" t="s">
        <v>23</v>
      </c>
      <c r="D11" s="243"/>
      <c r="E11" s="243"/>
      <c r="F11" s="243"/>
    </row>
    <row r="12" spans="1:6" ht="24" customHeight="1" x14ac:dyDescent="0.25">
      <c r="A12" s="394"/>
      <c r="B12" s="241" t="s">
        <v>25</v>
      </c>
      <c r="C12" s="242" t="s">
        <v>26</v>
      </c>
      <c r="D12" s="243"/>
      <c r="E12" s="243"/>
      <c r="F12" s="243"/>
    </row>
    <row r="13" spans="1:6" ht="24" customHeight="1" x14ac:dyDescent="0.25">
      <c r="A13" s="394"/>
      <c r="B13" s="241" t="s">
        <v>28</v>
      </c>
      <c r="C13" s="242" t="s">
        <v>29</v>
      </c>
      <c r="D13" s="243"/>
      <c r="E13" s="243"/>
      <c r="F13" s="243"/>
    </row>
    <row r="14" spans="1:6" ht="34.5" customHeight="1" x14ac:dyDescent="0.25">
      <c r="A14" s="394"/>
      <c r="B14" s="241" t="s">
        <v>31</v>
      </c>
      <c r="C14" s="242" t="s">
        <v>32</v>
      </c>
      <c r="D14" s="243"/>
      <c r="E14" s="243"/>
      <c r="F14" s="243"/>
    </row>
    <row r="15" spans="1:6" ht="24" customHeight="1" x14ac:dyDescent="0.25">
      <c r="A15" s="394"/>
      <c r="B15" s="241" t="s">
        <v>34</v>
      </c>
      <c r="C15" s="242" t="s">
        <v>35</v>
      </c>
      <c r="D15" s="243"/>
      <c r="E15" s="243"/>
      <c r="F15" s="243"/>
    </row>
    <row r="16" spans="1:6" ht="24" customHeight="1" x14ac:dyDescent="0.25">
      <c r="A16" s="394"/>
      <c r="B16" s="241" t="s">
        <v>37</v>
      </c>
      <c r="C16" s="244" t="s">
        <v>38</v>
      </c>
      <c r="D16" s="243"/>
      <c r="E16" s="243"/>
      <c r="F16" s="243"/>
    </row>
    <row r="17" spans="1:6" ht="24" customHeight="1" x14ac:dyDescent="0.25">
      <c r="A17" s="394"/>
      <c r="B17" s="241" t="s">
        <v>39</v>
      </c>
      <c r="C17" s="242" t="s">
        <v>40</v>
      </c>
      <c r="D17" s="243"/>
      <c r="E17" s="243"/>
      <c r="F17" s="243"/>
    </row>
    <row r="18" spans="1:6" ht="24" customHeight="1" x14ac:dyDescent="0.25">
      <c r="A18" s="394"/>
      <c r="B18" s="241" t="s">
        <v>42</v>
      </c>
      <c r="C18" s="242" t="s">
        <v>43</v>
      </c>
      <c r="D18" s="243"/>
      <c r="E18" s="243"/>
      <c r="F18" s="243"/>
    </row>
    <row r="19" spans="1:6" ht="24" customHeight="1" x14ac:dyDescent="0.25">
      <c r="A19" s="394"/>
      <c r="B19" s="241" t="s">
        <v>45</v>
      </c>
      <c r="C19" s="242" t="s">
        <v>46</v>
      </c>
      <c r="D19" s="243"/>
      <c r="E19" s="243"/>
      <c r="F19" s="243"/>
    </row>
    <row r="20" spans="1:6" ht="44.25" customHeight="1" x14ac:dyDescent="0.25">
      <c r="A20" s="394"/>
      <c r="B20" s="241" t="s">
        <v>48</v>
      </c>
      <c r="C20" s="242" t="s">
        <v>49</v>
      </c>
      <c r="D20" s="243"/>
      <c r="E20" s="243"/>
      <c r="F20" s="243"/>
    </row>
    <row r="21" spans="1:6" ht="24" customHeight="1" x14ac:dyDescent="0.25">
      <c r="A21" s="394"/>
      <c r="B21" s="241" t="s">
        <v>51</v>
      </c>
      <c r="C21" s="242" t="s">
        <v>52</v>
      </c>
      <c r="D21" s="243"/>
      <c r="E21" s="243"/>
      <c r="F21" s="243"/>
    </row>
    <row r="22" spans="1:6" ht="24" customHeight="1" x14ac:dyDescent="0.25">
      <c r="A22" s="394"/>
      <c r="B22" s="241" t="s">
        <v>54</v>
      </c>
      <c r="C22" s="242" t="s">
        <v>55</v>
      </c>
      <c r="D22" s="243"/>
      <c r="E22" s="243"/>
      <c r="F22" s="243"/>
    </row>
    <row r="23" spans="1:6" ht="24" customHeight="1" x14ac:dyDescent="0.25">
      <c r="A23" s="245"/>
      <c r="B23" s="241" t="s">
        <v>76</v>
      </c>
      <c r="C23" s="244" t="s">
        <v>77</v>
      </c>
      <c r="D23" s="243"/>
      <c r="E23" s="243"/>
      <c r="F23" s="243"/>
    </row>
    <row r="24" spans="1:6" ht="24" customHeight="1" x14ac:dyDescent="0.25">
      <c r="A24" s="245"/>
      <c r="B24" s="241" t="s">
        <v>78</v>
      </c>
      <c r="C24" s="242" t="s">
        <v>79</v>
      </c>
      <c r="D24" s="243"/>
      <c r="E24" s="243"/>
      <c r="F24" s="243"/>
    </row>
    <row r="25" spans="1:6" ht="24" customHeight="1" x14ac:dyDescent="0.25">
      <c r="A25" s="245"/>
      <c r="B25" s="241" t="s">
        <v>81</v>
      </c>
      <c r="C25" s="242" t="s">
        <v>82</v>
      </c>
      <c r="D25" s="243"/>
      <c r="E25" s="243"/>
      <c r="F25" s="243"/>
    </row>
    <row r="26" spans="1:6" ht="24" customHeight="1" x14ac:dyDescent="0.25">
      <c r="B26" s="241" t="s">
        <v>84</v>
      </c>
      <c r="C26" s="242" t="s">
        <v>85</v>
      </c>
      <c r="D26" s="243"/>
      <c r="E26" s="243"/>
      <c r="F26" s="243"/>
    </row>
    <row r="27" spans="1:6" ht="24" customHeight="1" x14ac:dyDescent="0.25">
      <c r="B27" s="241" t="s">
        <v>87</v>
      </c>
      <c r="C27" s="242" t="s">
        <v>88</v>
      </c>
      <c r="D27" s="243"/>
      <c r="E27" s="243"/>
      <c r="F27" s="243"/>
    </row>
    <row r="28" spans="1:6" ht="24" customHeight="1" x14ac:dyDescent="0.25">
      <c r="B28" s="241" t="s">
        <v>90</v>
      </c>
      <c r="C28" s="242" t="s">
        <v>621</v>
      </c>
      <c r="D28" s="243"/>
      <c r="E28" s="243"/>
      <c r="F28" s="243"/>
    </row>
    <row r="29" spans="1:6" ht="24" customHeight="1" x14ac:dyDescent="0.25">
      <c r="B29" s="241" t="s">
        <v>93</v>
      </c>
      <c r="C29" s="242" t="s">
        <v>94</v>
      </c>
      <c r="D29" s="243"/>
      <c r="E29" s="243"/>
      <c r="F29" s="243"/>
    </row>
    <row r="30" spans="1:6" ht="24" customHeight="1" x14ac:dyDescent="0.25">
      <c r="B30" s="241" t="s">
        <v>96</v>
      </c>
      <c r="C30" s="242" t="s">
        <v>97</v>
      </c>
      <c r="D30" s="243"/>
      <c r="E30" s="243"/>
      <c r="F30" s="243"/>
    </row>
    <row r="31" spans="1:6" ht="24" customHeight="1" x14ac:dyDescent="0.25">
      <c r="B31" s="241" t="s">
        <v>98</v>
      </c>
      <c r="C31" s="242" t="s">
        <v>105</v>
      </c>
      <c r="D31" s="243"/>
      <c r="E31" s="243"/>
      <c r="F31" s="243"/>
    </row>
    <row r="32" spans="1:6" ht="24" customHeight="1" x14ac:dyDescent="0.25">
      <c r="B32" s="241" t="s">
        <v>101</v>
      </c>
      <c r="C32" s="242" t="s">
        <v>622</v>
      </c>
      <c r="D32" s="243"/>
      <c r="E32" s="243"/>
      <c r="F32" s="243"/>
    </row>
    <row r="33" spans="1:6" ht="24" customHeight="1" x14ac:dyDescent="0.25">
      <c r="B33" s="241" t="s">
        <v>104</v>
      </c>
      <c r="C33" s="242" t="s">
        <v>110</v>
      </c>
      <c r="D33" s="243"/>
      <c r="E33" s="243"/>
      <c r="F33" s="243"/>
    </row>
    <row r="34" spans="1:6" ht="24" customHeight="1" x14ac:dyDescent="0.25">
      <c r="B34" s="241" t="s">
        <v>107</v>
      </c>
      <c r="C34" s="242" t="s">
        <v>113</v>
      </c>
      <c r="D34" s="243"/>
      <c r="E34" s="243"/>
      <c r="F34" s="243"/>
    </row>
    <row r="35" spans="1:6" ht="24" customHeight="1" x14ac:dyDescent="0.25">
      <c r="B35" s="241" t="s">
        <v>109</v>
      </c>
      <c r="C35" s="242" t="s">
        <v>116</v>
      </c>
      <c r="D35" s="243"/>
      <c r="E35" s="243"/>
      <c r="F35" s="243"/>
    </row>
    <row r="36" spans="1:6" ht="24" customHeight="1" x14ac:dyDescent="0.25">
      <c r="B36" s="241" t="s">
        <v>112</v>
      </c>
      <c r="C36" s="242" t="s">
        <v>119</v>
      </c>
      <c r="D36" s="243"/>
      <c r="E36" s="243"/>
      <c r="F36" s="243"/>
    </row>
    <row r="37" spans="1:6" ht="24" customHeight="1" x14ac:dyDescent="0.25">
      <c r="B37" s="241" t="s">
        <v>115</v>
      </c>
      <c r="C37" s="242" t="s">
        <v>122</v>
      </c>
      <c r="D37" s="243"/>
      <c r="E37" s="243"/>
      <c r="F37" s="243"/>
    </row>
    <row r="38" spans="1:6" ht="24" customHeight="1" x14ac:dyDescent="0.25">
      <c r="B38" s="241" t="s">
        <v>118</v>
      </c>
      <c r="C38" s="242" t="s">
        <v>623</v>
      </c>
      <c r="D38" s="243"/>
      <c r="E38" s="243"/>
      <c r="F38" s="243"/>
    </row>
    <row r="39" spans="1:6" ht="24" customHeight="1" x14ac:dyDescent="0.25">
      <c r="B39" s="241" t="s">
        <v>121</v>
      </c>
      <c r="C39" s="242" t="s">
        <v>128</v>
      </c>
      <c r="D39" s="243"/>
      <c r="E39" s="243"/>
      <c r="F39" s="243"/>
    </row>
    <row r="40" spans="1:6" ht="24" customHeight="1" x14ac:dyDescent="0.25">
      <c r="B40" s="241" t="s">
        <v>124</v>
      </c>
      <c r="C40" s="242" t="s">
        <v>131</v>
      </c>
      <c r="D40" s="243"/>
      <c r="E40" s="243"/>
      <c r="F40" s="243"/>
    </row>
    <row r="41" spans="1:6" ht="24" customHeight="1" x14ac:dyDescent="0.25">
      <c r="B41" s="241" t="s">
        <v>127</v>
      </c>
      <c r="C41" s="242" t="s">
        <v>134</v>
      </c>
      <c r="D41" s="243"/>
      <c r="E41" s="243"/>
      <c r="F41" s="243"/>
    </row>
    <row r="42" spans="1:6" ht="24" customHeight="1" x14ac:dyDescent="0.25">
      <c r="A42" s="394" t="s">
        <v>619</v>
      </c>
      <c r="B42" s="241" t="s">
        <v>136</v>
      </c>
      <c r="C42" s="244" t="s">
        <v>137</v>
      </c>
      <c r="D42" s="243"/>
      <c r="E42" s="243"/>
      <c r="F42" s="243"/>
    </row>
    <row r="43" spans="1:6" ht="24" customHeight="1" x14ac:dyDescent="0.25">
      <c r="A43" s="394"/>
      <c r="B43" s="246" t="s">
        <v>138</v>
      </c>
      <c r="C43" s="242" t="s">
        <v>139</v>
      </c>
      <c r="D43" s="243"/>
      <c r="E43" s="243"/>
      <c r="F43" s="243"/>
    </row>
    <row r="44" spans="1:6" ht="24" customHeight="1" x14ac:dyDescent="0.25">
      <c r="A44" s="394"/>
      <c r="B44" s="246" t="s">
        <v>141</v>
      </c>
      <c r="C44" s="242" t="s">
        <v>142</v>
      </c>
      <c r="D44" s="243"/>
      <c r="E44" s="243"/>
      <c r="F44" s="243"/>
    </row>
    <row r="45" spans="1:6" ht="24" customHeight="1" x14ac:dyDescent="0.25">
      <c r="A45" s="394"/>
      <c r="B45" s="246" t="s">
        <v>144</v>
      </c>
      <c r="C45" s="242" t="s">
        <v>145</v>
      </c>
      <c r="D45" s="243"/>
      <c r="E45" s="243"/>
      <c r="F45" s="243"/>
    </row>
    <row r="46" spans="1:6" ht="24" customHeight="1" x14ac:dyDescent="0.25">
      <c r="A46" s="394"/>
      <c r="B46" s="246" t="s">
        <v>147</v>
      </c>
      <c r="C46" s="242" t="s">
        <v>148</v>
      </c>
      <c r="D46" s="243"/>
      <c r="E46" s="243"/>
      <c r="F46" s="243"/>
    </row>
    <row r="47" spans="1:6" ht="24" customHeight="1" x14ac:dyDescent="0.25">
      <c r="A47" s="394"/>
      <c r="B47" s="246" t="s">
        <v>150</v>
      </c>
      <c r="C47" s="242" t="s">
        <v>151</v>
      </c>
      <c r="D47" s="243"/>
      <c r="E47" s="243"/>
      <c r="F47" s="243"/>
    </row>
    <row r="48" spans="1:6" ht="24" customHeight="1" x14ac:dyDescent="0.25">
      <c r="A48" s="394"/>
      <c r="B48" s="246" t="s">
        <v>153</v>
      </c>
      <c r="C48" s="242" t="s">
        <v>154</v>
      </c>
      <c r="D48" s="243"/>
      <c r="E48" s="243"/>
      <c r="F48" s="243"/>
    </row>
    <row r="49" spans="1:6" ht="24" customHeight="1" x14ac:dyDescent="0.25">
      <c r="A49" s="394"/>
      <c r="B49" s="246" t="s">
        <v>159</v>
      </c>
      <c r="C49" s="247" t="s">
        <v>160</v>
      </c>
      <c r="D49" s="243"/>
      <c r="E49" s="243"/>
      <c r="F49" s="243"/>
    </row>
    <row r="50" spans="1:6" ht="24" customHeight="1" x14ac:dyDescent="0.25">
      <c r="A50" s="394"/>
      <c r="B50" s="246" t="s">
        <v>161</v>
      </c>
      <c r="C50" s="242" t="s">
        <v>162</v>
      </c>
      <c r="D50" s="243"/>
      <c r="E50" s="243"/>
      <c r="F50" s="243"/>
    </row>
    <row r="51" spans="1:6" ht="24" customHeight="1" x14ac:dyDescent="0.25">
      <c r="A51" s="394"/>
      <c r="B51" s="246" t="s">
        <v>164</v>
      </c>
      <c r="C51" s="242" t="s">
        <v>165</v>
      </c>
      <c r="D51" s="243"/>
      <c r="E51" s="243"/>
      <c r="F51" s="243"/>
    </row>
    <row r="52" spans="1:6" ht="24" customHeight="1" x14ac:dyDescent="0.25">
      <c r="A52" s="394"/>
      <c r="B52" s="246" t="s">
        <v>167</v>
      </c>
      <c r="C52" s="244" t="s">
        <v>168</v>
      </c>
      <c r="D52" s="243"/>
      <c r="E52" s="243"/>
      <c r="F52" s="243"/>
    </row>
    <row r="53" spans="1:6" ht="24" customHeight="1" x14ac:dyDescent="0.25">
      <c r="A53" s="394"/>
      <c r="B53" s="246" t="s">
        <v>169</v>
      </c>
      <c r="C53" s="242" t="s">
        <v>170</v>
      </c>
      <c r="D53" s="243"/>
      <c r="E53" s="243"/>
      <c r="F53" s="243"/>
    </row>
    <row r="54" spans="1:6" ht="24" customHeight="1" x14ac:dyDescent="0.25">
      <c r="A54" s="394"/>
      <c r="B54" s="246" t="s">
        <v>172</v>
      </c>
      <c r="C54" s="242" t="s">
        <v>173</v>
      </c>
      <c r="D54" s="243"/>
      <c r="E54" s="243"/>
      <c r="F54" s="243"/>
    </row>
    <row r="55" spans="1:6" ht="24" customHeight="1" x14ac:dyDescent="0.25">
      <c r="A55" s="394"/>
      <c r="B55" s="246" t="s">
        <v>175</v>
      </c>
      <c r="C55" s="242" t="s">
        <v>176</v>
      </c>
      <c r="D55" s="243"/>
      <c r="E55" s="243"/>
      <c r="F55" s="243"/>
    </row>
    <row r="56" spans="1:6" ht="24" customHeight="1" x14ac:dyDescent="0.25">
      <c r="A56" s="394"/>
      <c r="B56" s="246" t="s">
        <v>178</v>
      </c>
      <c r="C56" s="242" t="s">
        <v>179</v>
      </c>
      <c r="D56" s="243"/>
      <c r="E56" s="243"/>
      <c r="F56" s="243"/>
    </row>
    <row r="57" spans="1:6" ht="24" customHeight="1" x14ac:dyDescent="0.25">
      <c r="A57" s="394"/>
      <c r="B57" s="246" t="s">
        <v>181</v>
      </c>
      <c r="C57" s="242" t="s">
        <v>624</v>
      </c>
      <c r="D57" s="243"/>
      <c r="E57" s="243"/>
      <c r="F57" s="243"/>
    </row>
    <row r="58" spans="1:6" ht="48.75" customHeight="1" x14ac:dyDescent="0.25">
      <c r="A58" s="394"/>
      <c r="B58" s="246" t="s">
        <v>184</v>
      </c>
      <c r="C58" s="242" t="s">
        <v>185</v>
      </c>
      <c r="D58" s="243"/>
      <c r="E58" s="243"/>
      <c r="F58" s="243"/>
    </row>
    <row r="59" spans="1:6" ht="24" customHeight="1" x14ac:dyDescent="0.25">
      <c r="A59" s="394"/>
      <c r="B59" s="246" t="s">
        <v>187</v>
      </c>
      <c r="C59" s="242" t="s">
        <v>188</v>
      </c>
      <c r="D59" s="243"/>
      <c r="E59" s="243"/>
      <c r="F59" s="243"/>
    </row>
    <row r="60" spans="1:6" ht="24" customHeight="1" x14ac:dyDescent="0.25">
      <c r="A60" s="394"/>
      <c r="B60" s="246" t="s">
        <v>199</v>
      </c>
      <c r="C60" s="244" t="s">
        <v>200</v>
      </c>
      <c r="D60" s="243"/>
      <c r="E60" s="243"/>
      <c r="F60" s="243"/>
    </row>
    <row r="61" spans="1:6" ht="24" customHeight="1" x14ac:dyDescent="0.25">
      <c r="A61" s="394"/>
      <c r="B61" s="246" t="s">
        <v>201</v>
      </c>
      <c r="C61" s="242" t="s">
        <v>202</v>
      </c>
      <c r="D61" s="243"/>
      <c r="E61" s="243"/>
      <c r="F61" s="243"/>
    </row>
    <row r="62" spans="1:6" ht="24" customHeight="1" x14ac:dyDescent="0.25">
      <c r="B62" s="246" t="s">
        <v>204</v>
      </c>
      <c r="C62" s="242" t="s">
        <v>208</v>
      </c>
      <c r="D62" s="243"/>
      <c r="E62" s="243"/>
      <c r="F62" s="243"/>
    </row>
    <row r="63" spans="1:6" ht="24" customHeight="1" x14ac:dyDescent="0.25">
      <c r="B63" s="246" t="s">
        <v>207</v>
      </c>
      <c r="C63" s="242" t="s">
        <v>94</v>
      </c>
      <c r="D63" s="243"/>
      <c r="E63" s="243"/>
      <c r="F63" s="243"/>
    </row>
    <row r="64" spans="1:6" ht="24" customHeight="1" x14ac:dyDescent="0.25">
      <c r="B64" s="246" t="s">
        <v>217</v>
      </c>
      <c r="C64" s="244" t="s">
        <v>218</v>
      </c>
      <c r="D64" s="243"/>
      <c r="E64" s="243"/>
      <c r="F64" s="243"/>
    </row>
    <row r="65" spans="2:6" ht="24" customHeight="1" x14ac:dyDescent="0.25">
      <c r="B65" s="246" t="s">
        <v>219</v>
      </c>
      <c r="C65" s="242" t="s">
        <v>220</v>
      </c>
      <c r="D65" s="243"/>
      <c r="E65" s="243"/>
      <c r="F65" s="243"/>
    </row>
    <row r="66" spans="2:6" ht="24" customHeight="1" x14ac:dyDescent="0.25">
      <c r="B66" s="246" t="s">
        <v>222</v>
      </c>
      <c r="C66" s="242" t="s">
        <v>223</v>
      </c>
      <c r="D66" s="243"/>
      <c r="E66" s="243"/>
      <c r="F66" s="243"/>
    </row>
    <row r="67" spans="2:6" ht="24" customHeight="1" x14ac:dyDescent="0.25">
      <c r="B67" s="248">
        <v>10</v>
      </c>
      <c r="C67" s="242" t="s">
        <v>225</v>
      </c>
      <c r="D67" s="243"/>
      <c r="E67" s="243"/>
      <c r="F67" s="243"/>
    </row>
    <row r="68" spans="2:6" ht="24" customHeight="1" x14ac:dyDescent="0.25">
      <c r="B68" s="248" t="s">
        <v>226</v>
      </c>
      <c r="C68" s="242" t="s">
        <v>227</v>
      </c>
      <c r="D68" s="243"/>
      <c r="E68" s="243"/>
      <c r="F68" s="243"/>
    </row>
    <row r="69" spans="2:6" ht="24" customHeight="1" x14ac:dyDescent="0.25">
      <c r="B69" s="248" t="s">
        <v>229</v>
      </c>
      <c r="C69" s="242" t="s">
        <v>625</v>
      </c>
      <c r="D69" s="243"/>
      <c r="E69" s="243"/>
      <c r="F69" s="243"/>
    </row>
    <row r="70" spans="2:6" ht="24" customHeight="1" x14ac:dyDescent="0.25">
      <c r="B70" s="248" t="s">
        <v>232</v>
      </c>
      <c r="C70" s="242" t="s">
        <v>626</v>
      </c>
      <c r="D70" s="243"/>
      <c r="E70" s="243"/>
      <c r="F70" s="243"/>
    </row>
    <row r="71" spans="2:6" ht="24" customHeight="1" x14ac:dyDescent="0.25">
      <c r="B71" s="248">
        <v>11</v>
      </c>
      <c r="C71" s="244" t="s">
        <v>241</v>
      </c>
      <c r="D71" s="243"/>
      <c r="E71" s="243"/>
      <c r="F71" s="243"/>
    </row>
    <row r="72" spans="2:6" ht="24" customHeight="1" x14ac:dyDescent="0.25">
      <c r="B72" s="248" t="s">
        <v>242</v>
      </c>
      <c r="C72" s="242" t="s">
        <v>627</v>
      </c>
      <c r="D72" s="243"/>
      <c r="E72" s="243"/>
      <c r="F72" s="243"/>
    </row>
    <row r="73" spans="2:6" ht="24" customHeight="1" x14ac:dyDescent="0.25">
      <c r="B73" s="248" t="s">
        <v>245</v>
      </c>
      <c r="C73" s="242" t="s">
        <v>246</v>
      </c>
      <c r="D73" s="243"/>
      <c r="E73" s="243"/>
      <c r="F73" s="243"/>
    </row>
    <row r="74" spans="2:6" ht="24" customHeight="1" x14ac:dyDescent="0.25">
      <c r="B74" s="248">
        <v>12</v>
      </c>
      <c r="C74" s="244" t="s">
        <v>251</v>
      </c>
      <c r="D74" s="243"/>
      <c r="E74" s="243"/>
      <c r="F74" s="243"/>
    </row>
    <row r="75" spans="2:6" ht="24" customHeight="1" x14ac:dyDescent="0.25">
      <c r="B75" s="248" t="s">
        <v>252</v>
      </c>
      <c r="C75" s="249" t="s">
        <v>628</v>
      </c>
      <c r="D75" s="243"/>
      <c r="E75" s="243"/>
      <c r="F75" s="243"/>
    </row>
    <row r="76" spans="2:6" ht="24" customHeight="1" x14ac:dyDescent="0.25">
      <c r="B76" s="248" t="s">
        <v>255</v>
      </c>
      <c r="C76" s="242" t="s">
        <v>256</v>
      </c>
      <c r="D76" s="243"/>
      <c r="E76" s="243"/>
      <c r="F76" s="243"/>
    </row>
    <row r="77" spans="2:6" ht="34.5" customHeight="1" x14ac:dyDescent="0.25">
      <c r="B77" s="248" t="s">
        <v>258</v>
      </c>
      <c r="C77" s="242" t="s">
        <v>259</v>
      </c>
      <c r="D77" s="243"/>
      <c r="E77" s="243"/>
      <c r="F77" s="243"/>
    </row>
    <row r="78" spans="2:6" ht="24" customHeight="1" x14ac:dyDescent="0.25">
      <c r="B78" s="248" t="s">
        <v>261</v>
      </c>
      <c r="C78" s="242" t="s">
        <v>629</v>
      </c>
      <c r="D78" s="243"/>
      <c r="E78" s="243"/>
      <c r="F78" s="243"/>
    </row>
    <row r="79" spans="2:6" ht="24" customHeight="1" x14ac:dyDescent="0.25">
      <c r="B79" s="248" t="s">
        <v>264</v>
      </c>
      <c r="C79" s="242" t="s">
        <v>268</v>
      </c>
      <c r="D79" s="243"/>
      <c r="E79" s="243"/>
      <c r="F79" s="243"/>
    </row>
    <row r="80" spans="2:6" ht="24" customHeight="1" x14ac:dyDescent="0.25">
      <c r="B80" s="248" t="s">
        <v>267</v>
      </c>
      <c r="C80" s="242" t="s">
        <v>271</v>
      </c>
      <c r="D80" s="243"/>
      <c r="E80" s="243"/>
      <c r="F80" s="243"/>
    </row>
    <row r="81" spans="1:6" ht="24" customHeight="1" x14ac:dyDescent="0.25">
      <c r="B81" s="248" t="s">
        <v>270</v>
      </c>
      <c r="C81" s="242" t="s">
        <v>274</v>
      </c>
      <c r="D81" s="243"/>
      <c r="E81" s="243"/>
      <c r="F81" s="243"/>
    </row>
    <row r="82" spans="1:6" ht="24" customHeight="1" x14ac:dyDescent="0.25">
      <c r="A82" s="394" t="s">
        <v>619</v>
      </c>
      <c r="B82" s="248">
        <v>13</v>
      </c>
      <c r="C82" s="244" t="s">
        <v>57</v>
      </c>
      <c r="D82" s="243"/>
      <c r="E82" s="243"/>
      <c r="F82" s="243"/>
    </row>
    <row r="83" spans="1:6" ht="24" customHeight="1" x14ac:dyDescent="0.25">
      <c r="A83" s="394"/>
      <c r="B83" s="248" t="s">
        <v>58</v>
      </c>
      <c r="C83" s="242" t="s">
        <v>59</v>
      </c>
      <c r="D83" s="243"/>
      <c r="E83" s="243"/>
      <c r="F83" s="243"/>
    </row>
    <row r="84" spans="1:6" ht="24" customHeight="1" x14ac:dyDescent="0.25">
      <c r="A84" s="394"/>
      <c r="B84" s="248" t="s">
        <v>61</v>
      </c>
      <c r="C84" s="242" t="s">
        <v>630</v>
      </c>
      <c r="D84" s="243"/>
      <c r="E84" s="243"/>
      <c r="F84" s="243"/>
    </row>
    <row r="85" spans="1:6" ht="24" customHeight="1" x14ac:dyDescent="0.25">
      <c r="A85" s="394"/>
      <c r="B85" s="248" t="s">
        <v>64</v>
      </c>
      <c r="C85" s="242" t="s">
        <v>65</v>
      </c>
      <c r="D85" s="243"/>
      <c r="E85" s="243"/>
      <c r="F85" s="243"/>
    </row>
    <row r="86" spans="1:6" ht="24" customHeight="1" x14ac:dyDescent="0.25">
      <c r="A86" s="394"/>
      <c r="B86" s="248" t="s">
        <v>67</v>
      </c>
      <c r="C86" s="242" t="s">
        <v>68</v>
      </c>
      <c r="D86" s="243"/>
      <c r="E86" s="243"/>
      <c r="F86" s="243"/>
    </row>
    <row r="87" spans="1:6" ht="24" customHeight="1" x14ac:dyDescent="0.25">
      <c r="A87" s="394"/>
      <c r="B87" s="248" t="s">
        <v>70</v>
      </c>
      <c r="C87" s="242" t="s">
        <v>71</v>
      </c>
      <c r="D87" s="243"/>
      <c r="E87" s="243"/>
      <c r="F87" s="243"/>
    </row>
    <row r="88" spans="1:6" ht="24" customHeight="1" x14ac:dyDescent="0.25">
      <c r="A88" s="394"/>
      <c r="B88" s="248" t="s">
        <v>73</v>
      </c>
      <c r="C88" s="249" t="s">
        <v>631</v>
      </c>
      <c r="D88" s="243"/>
      <c r="E88" s="243"/>
      <c r="F88" s="243"/>
    </row>
    <row r="89" spans="1:6" ht="24" customHeight="1" x14ac:dyDescent="0.25">
      <c r="A89" s="394"/>
      <c r="B89" s="248">
        <v>14</v>
      </c>
      <c r="C89" s="244" t="s">
        <v>276</v>
      </c>
      <c r="D89" s="243"/>
      <c r="E89" s="243"/>
      <c r="F89" s="243"/>
    </row>
    <row r="90" spans="1:6" ht="24" customHeight="1" x14ac:dyDescent="0.25">
      <c r="A90" s="394"/>
      <c r="B90" s="248" t="s">
        <v>277</v>
      </c>
      <c r="C90" s="242" t="s">
        <v>278</v>
      </c>
      <c r="D90" s="243"/>
      <c r="E90" s="243"/>
      <c r="F90" s="243"/>
    </row>
    <row r="91" spans="1:6" ht="24" customHeight="1" x14ac:dyDescent="0.25">
      <c r="A91" s="394"/>
      <c r="B91" s="248" t="s">
        <v>280</v>
      </c>
      <c r="C91" s="242" t="s">
        <v>281</v>
      </c>
      <c r="D91" s="243"/>
      <c r="E91" s="243"/>
      <c r="F91" s="243"/>
    </row>
    <row r="92" spans="1:6" ht="24" customHeight="1" x14ac:dyDescent="0.25">
      <c r="A92" s="394"/>
      <c r="B92" s="248" t="s">
        <v>283</v>
      </c>
      <c r="C92" s="242" t="s">
        <v>632</v>
      </c>
      <c r="D92" s="243"/>
      <c r="E92" s="243"/>
      <c r="F92" s="243"/>
    </row>
    <row r="93" spans="1:6" ht="24" customHeight="1" x14ac:dyDescent="0.25">
      <c r="A93" s="394"/>
      <c r="B93" s="248" t="s">
        <v>285</v>
      </c>
      <c r="C93" s="242" t="s">
        <v>286</v>
      </c>
      <c r="D93" s="243"/>
      <c r="E93" s="243"/>
      <c r="F93" s="243"/>
    </row>
    <row r="94" spans="1:6" ht="24" customHeight="1" x14ac:dyDescent="0.25">
      <c r="A94" s="394"/>
      <c r="B94" s="248" t="s">
        <v>288</v>
      </c>
      <c r="C94" s="242" t="s">
        <v>289</v>
      </c>
      <c r="D94" s="243"/>
      <c r="E94" s="243"/>
      <c r="F94" s="243"/>
    </row>
    <row r="95" spans="1:6" ht="24" customHeight="1" x14ac:dyDescent="0.25">
      <c r="A95" s="394"/>
      <c r="B95" s="248" t="s">
        <v>291</v>
      </c>
      <c r="C95" s="242" t="s">
        <v>292</v>
      </c>
      <c r="D95" s="243"/>
      <c r="E95" s="243"/>
      <c r="F95" s="243"/>
    </row>
    <row r="96" spans="1:6" ht="24" customHeight="1" x14ac:dyDescent="0.25">
      <c r="A96" s="394"/>
      <c r="B96" s="248" t="s">
        <v>294</v>
      </c>
      <c r="C96" s="242" t="s">
        <v>295</v>
      </c>
      <c r="D96" s="243"/>
      <c r="E96" s="243"/>
      <c r="F96" s="243"/>
    </row>
    <row r="97" spans="1:6" ht="24" customHeight="1" x14ac:dyDescent="0.25">
      <c r="A97" s="394"/>
      <c r="B97" s="248" t="s">
        <v>297</v>
      </c>
      <c r="C97" s="242" t="s">
        <v>298</v>
      </c>
      <c r="D97" s="243"/>
      <c r="E97" s="243"/>
      <c r="F97" s="243"/>
    </row>
    <row r="98" spans="1:6" ht="24" customHeight="1" x14ac:dyDescent="0.25">
      <c r="A98" s="394"/>
      <c r="B98" s="248" t="s">
        <v>300</v>
      </c>
      <c r="C98" s="242" t="s">
        <v>301</v>
      </c>
      <c r="D98" s="243"/>
      <c r="E98" s="243"/>
      <c r="F98" s="243"/>
    </row>
    <row r="99" spans="1:6" ht="24" customHeight="1" x14ac:dyDescent="0.25">
      <c r="A99" s="394"/>
      <c r="B99" s="248" t="s">
        <v>302</v>
      </c>
      <c r="C99" s="242" t="s">
        <v>303</v>
      </c>
      <c r="D99" s="243"/>
      <c r="E99" s="243"/>
      <c r="F99" s="243"/>
    </row>
    <row r="100" spans="1:6" ht="24" customHeight="1" x14ac:dyDescent="0.25">
      <c r="A100" s="394"/>
      <c r="B100" s="248" t="s">
        <v>304</v>
      </c>
      <c r="C100" s="242" t="s">
        <v>305</v>
      </c>
      <c r="D100" s="243"/>
      <c r="E100" s="243"/>
      <c r="F100" s="243"/>
    </row>
    <row r="101" spans="1:6" ht="24" customHeight="1" x14ac:dyDescent="0.25">
      <c r="B101" s="248" t="s">
        <v>307</v>
      </c>
      <c r="C101" s="242" t="s">
        <v>308</v>
      </c>
      <c r="D101" s="243"/>
      <c r="E101" s="243"/>
      <c r="F101" s="243"/>
    </row>
    <row r="102" spans="1:6" ht="24" customHeight="1" x14ac:dyDescent="0.25">
      <c r="B102" s="248" t="s">
        <v>310</v>
      </c>
      <c r="C102" s="242" t="s">
        <v>311</v>
      </c>
      <c r="D102" s="243"/>
      <c r="E102" s="243"/>
      <c r="F102" s="243"/>
    </row>
    <row r="103" spans="1:6" ht="24" customHeight="1" x14ac:dyDescent="0.25">
      <c r="B103" s="248">
        <v>15</v>
      </c>
      <c r="C103" s="244" t="s">
        <v>313</v>
      </c>
      <c r="D103" s="243"/>
      <c r="E103" s="243"/>
      <c r="F103" s="243"/>
    </row>
    <row r="104" spans="1:6" ht="24" customHeight="1" x14ac:dyDescent="0.25">
      <c r="B104" s="248" t="s">
        <v>314</v>
      </c>
      <c r="C104" s="242" t="s">
        <v>211</v>
      </c>
      <c r="D104" s="243"/>
      <c r="E104" s="243"/>
      <c r="F104" s="243"/>
    </row>
    <row r="105" spans="1:6" ht="24" customHeight="1" x14ac:dyDescent="0.25">
      <c r="B105" s="248" t="s">
        <v>316</v>
      </c>
      <c r="C105" s="242" t="s">
        <v>317</v>
      </c>
      <c r="D105" s="243"/>
      <c r="E105" s="243"/>
      <c r="F105" s="243"/>
    </row>
    <row r="106" spans="1:6" ht="24" customHeight="1" x14ac:dyDescent="0.25">
      <c r="B106" s="248" t="s">
        <v>318</v>
      </c>
      <c r="C106" s="242" t="s">
        <v>319</v>
      </c>
      <c r="D106" s="243"/>
      <c r="E106" s="243"/>
      <c r="F106" s="243"/>
    </row>
    <row r="107" spans="1:6" ht="24" customHeight="1" x14ac:dyDescent="0.25">
      <c r="B107" s="248">
        <v>16</v>
      </c>
      <c r="C107" s="244" t="s">
        <v>321</v>
      </c>
      <c r="D107" s="243"/>
      <c r="E107" s="243"/>
      <c r="F107" s="243"/>
    </row>
    <row r="108" spans="1:6" ht="24" customHeight="1" x14ac:dyDescent="0.25">
      <c r="B108" s="248" t="s">
        <v>322</v>
      </c>
      <c r="C108" s="242" t="s">
        <v>323</v>
      </c>
      <c r="D108" s="243"/>
      <c r="E108" s="243"/>
      <c r="F108" s="243"/>
    </row>
    <row r="109" spans="1:6" ht="24" customHeight="1" x14ac:dyDescent="0.25">
      <c r="B109" s="248" t="s">
        <v>325</v>
      </c>
      <c r="C109" s="242" t="s">
        <v>326</v>
      </c>
      <c r="D109" s="243"/>
      <c r="E109" s="243"/>
      <c r="F109" s="243"/>
    </row>
    <row r="110" spans="1:6" ht="24" customHeight="1" x14ac:dyDescent="0.25">
      <c r="B110" s="248" t="s">
        <v>327</v>
      </c>
      <c r="C110" s="242" t="s">
        <v>328</v>
      </c>
      <c r="D110" s="243"/>
      <c r="E110" s="243"/>
      <c r="F110" s="243"/>
    </row>
    <row r="111" spans="1:6" ht="24" customHeight="1" x14ac:dyDescent="0.25">
      <c r="B111" s="248">
        <v>17</v>
      </c>
      <c r="C111" s="244" t="s">
        <v>330</v>
      </c>
      <c r="D111" s="243"/>
      <c r="E111" s="243"/>
      <c r="F111" s="243"/>
    </row>
    <row r="112" spans="1:6" ht="24" customHeight="1" x14ac:dyDescent="0.25">
      <c r="B112" s="248" t="s">
        <v>331</v>
      </c>
      <c r="C112" s="242" t="s">
        <v>332</v>
      </c>
      <c r="D112" s="243"/>
      <c r="E112" s="243"/>
      <c r="F112" s="243"/>
    </row>
    <row r="113" spans="2:6" ht="24" customHeight="1" x14ac:dyDescent="0.25">
      <c r="B113" s="248" t="s">
        <v>334</v>
      </c>
      <c r="C113" s="242" t="s">
        <v>335</v>
      </c>
      <c r="D113" s="243"/>
      <c r="E113" s="243"/>
      <c r="F113" s="243"/>
    </row>
    <row r="114" spans="2:6" ht="24" customHeight="1" x14ac:dyDescent="0.25">
      <c r="B114" s="248" t="s">
        <v>336</v>
      </c>
      <c r="C114" s="242" t="s">
        <v>337</v>
      </c>
      <c r="D114" s="243"/>
      <c r="E114" s="243"/>
      <c r="F114" s="243"/>
    </row>
    <row r="115" spans="2:6" ht="24" customHeight="1" x14ac:dyDescent="0.25">
      <c r="B115" s="250" t="s">
        <v>633</v>
      </c>
      <c r="C115" s="246"/>
      <c r="D115" s="243"/>
      <c r="E115" s="243"/>
      <c r="F115" s="243"/>
    </row>
    <row r="116" spans="2:6" ht="12.75" customHeight="1" x14ac:dyDescent="0.25">
      <c r="B116" s="251"/>
      <c r="D116" s="252"/>
      <c r="E116" s="252"/>
      <c r="F116" s="252"/>
    </row>
    <row r="117" spans="2:6" ht="12.75" customHeight="1" x14ac:dyDescent="0.25">
      <c r="D117" s="252"/>
      <c r="E117" s="252"/>
      <c r="F117" s="252"/>
    </row>
    <row r="118" spans="2:6" ht="12.75" customHeight="1" x14ac:dyDescent="0.25">
      <c r="D118" s="252"/>
      <c r="E118" s="252"/>
      <c r="F118" s="252"/>
    </row>
    <row r="119" spans="2:6" ht="12.75" customHeight="1" x14ac:dyDescent="0.25">
      <c r="D119" s="252"/>
      <c r="E119" s="252"/>
      <c r="F119" s="252"/>
    </row>
    <row r="120" spans="2:6" ht="12.75" customHeight="1" x14ac:dyDescent="0.25">
      <c r="D120" s="252"/>
      <c r="E120" s="252"/>
      <c r="F120" s="252"/>
    </row>
    <row r="121" spans="2:6" ht="12.75" customHeight="1" x14ac:dyDescent="0.25">
      <c r="D121" s="252"/>
      <c r="E121" s="252"/>
      <c r="F121" s="252"/>
    </row>
    <row r="122" spans="2:6" ht="12.75" customHeight="1" x14ac:dyDescent="0.25">
      <c r="D122" s="252"/>
      <c r="E122" s="252"/>
      <c r="F122" s="252"/>
    </row>
    <row r="123" spans="2:6" ht="12.75" customHeight="1" x14ac:dyDescent="0.25">
      <c r="D123" s="252"/>
      <c r="E123" s="252"/>
      <c r="F123" s="252"/>
    </row>
    <row r="124" spans="2:6" ht="12.75" customHeight="1" x14ac:dyDescent="0.25">
      <c r="D124" s="252"/>
      <c r="E124" s="252"/>
      <c r="F124" s="252"/>
    </row>
    <row r="125" spans="2:6" ht="12.75" customHeight="1" x14ac:dyDescent="0.25">
      <c r="D125" s="252"/>
      <c r="E125" s="252"/>
      <c r="F125" s="252"/>
    </row>
    <row r="126" spans="2:6" ht="12.75" customHeight="1" x14ac:dyDescent="0.25">
      <c r="D126" s="252"/>
      <c r="E126" s="252"/>
      <c r="F126" s="252"/>
    </row>
    <row r="127" spans="2:6" ht="12.75" customHeight="1" x14ac:dyDescent="0.25">
      <c r="D127" s="252"/>
      <c r="E127" s="252"/>
      <c r="F127" s="252"/>
    </row>
    <row r="128" spans="2:6" ht="12.75" customHeight="1" x14ac:dyDescent="0.25">
      <c r="D128" s="252"/>
      <c r="E128" s="252"/>
      <c r="F128" s="252"/>
    </row>
    <row r="129" spans="4:6" ht="12.75" customHeight="1" x14ac:dyDescent="0.25">
      <c r="D129" s="252"/>
      <c r="E129" s="252"/>
      <c r="F129" s="252"/>
    </row>
    <row r="130" spans="4:6" ht="12.75" customHeight="1" x14ac:dyDescent="0.25">
      <c r="D130" s="252"/>
      <c r="E130" s="252"/>
      <c r="F130" s="252"/>
    </row>
    <row r="131" spans="4:6" ht="12.75" customHeight="1" x14ac:dyDescent="0.25">
      <c r="D131" s="252"/>
      <c r="E131" s="252"/>
      <c r="F131" s="252"/>
    </row>
    <row r="132" spans="4:6" ht="12.75" customHeight="1" x14ac:dyDescent="0.25">
      <c r="D132" s="252"/>
      <c r="E132" s="252"/>
      <c r="F132" s="252"/>
    </row>
    <row r="133" spans="4:6" ht="12.75" customHeight="1" x14ac:dyDescent="0.25">
      <c r="D133" s="252"/>
      <c r="E133" s="252"/>
      <c r="F133" s="252"/>
    </row>
    <row r="134" spans="4:6" ht="12.75" customHeight="1" x14ac:dyDescent="0.25">
      <c r="D134" s="252"/>
      <c r="E134" s="252"/>
      <c r="F134" s="252"/>
    </row>
    <row r="135" spans="4:6" ht="12.75" customHeight="1" x14ac:dyDescent="0.25">
      <c r="D135" s="252"/>
      <c r="E135" s="252"/>
      <c r="F135" s="252"/>
    </row>
    <row r="136" spans="4:6" ht="12.75" customHeight="1" x14ac:dyDescent="0.25">
      <c r="D136" s="252"/>
      <c r="E136" s="252"/>
      <c r="F136" s="252"/>
    </row>
    <row r="137" spans="4:6" ht="12.75" customHeight="1" x14ac:dyDescent="0.25">
      <c r="D137" s="252"/>
      <c r="E137" s="252"/>
      <c r="F137" s="252"/>
    </row>
    <row r="138" spans="4:6" ht="12.75" customHeight="1" x14ac:dyDescent="0.25">
      <c r="D138" s="252"/>
      <c r="E138" s="252"/>
      <c r="F138" s="252"/>
    </row>
    <row r="139" spans="4:6" ht="12.75" customHeight="1" x14ac:dyDescent="0.25">
      <c r="D139" s="252"/>
      <c r="E139" s="252"/>
      <c r="F139" s="252"/>
    </row>
    <row r="140" spans="4:6" ht="12.75" customHeight="1" x14ac:dyDescent="0.25">
      <c r="D140" s="252"/>
      <c r="E140" s="252"/>
      <c r="F140" s="252"/>
    </row>
    <row r="141" spans="4:6" ht="12.75" customHeight="1" x14ac:dyDescent="0.25">
      <c r="D141" s="252"/>
      <c r="E141" s="252"/>
      <c r="F141" s="252"/>
    </row>
    <row r="142" spans="4:6" ht="12.75" customHeight="1" x14ac:dyDescent="0.25">
      <c r="D142" s="252"/>
      <c r="E142" s="252"/>
      <c r="F142" s="252"/>
    </row>
    <row r="143" spans="4:6" ht="12.75" customHeight="1" x14ac:dyDescent="0.25">
      <c r="D143" s="252"/>
      <c r="E143" s="252"/>
      <c r="F143" s="252"/>
    </row>
    <row r="144" spans="4:6" ht="12.75" customHeight="1" x14ac:dyDescent="0.25">
      <c r="D144" s="252"/>
      <c r="E144" s="252"/>
      <c r="F144" s="252"/>
    </row>
    <row r="145" spans="4:6" ht="12.75" customHeight="1" x14ac:dyDescent="0.25">
      <c r="D145" s="252"/>
      <c r="E145" s="252"/>
      <c r="F145" s="252"/>
    </row>
    <row r="146" spans="4:6" ht="12.75" customHeight="1" x14ac:dyDescent="0.25">
      <c r="D146" s="252"/>
      <c r="E146" s="252"/>
      <c r="F146" s="252"/>
    </row>
    <row r="147" spans="4:6" ht="12.75" customHeight="1" x14ac:dyDescent="0.25">
      <c r="D147" s="252"/>
      <c r="E147" s="252"/>
      <c r="F147" s="252"/>
    </row>
    <row r="148" spans="4:6" ht="12.75" customHeight="1" x14ac:dyDescent="0.25">
      <c r="D148" s="252"/>
      <c r="E148" s="252"/>
      <c r="F148" s="252"/>
    </row>
    <row r="149" spans="4:6" ht="12.75" customHeight="1" x14ac:dyDescent="0.25">
      <c r="D149" s="252"/>
      <c r="E149" s="252"/>
      <c r="F149" s="252"/>
    </row>
    <row r="150" spans="4:6" ht="12.75" customHeight="1" x14ac:dyDescent="0.25">
      <c r="D150" s="252"/>
      <c r="E150" s="252"/>
      <c r="F150" s="252"/>
    </row>
    <row r="151" spans="4:6" ht="12.75" customHeight="1" x14ac:dyDescent="0.25">
      <c r="D151" s="252"/>
      <c r="E151" s="252"/>
      <c r="F151" s="252"/>
    </row>
    <row r="152" spans="4:6" ht="12.75" customHeight="1" x14ac:dyDescent="0.25">
      <c r="D152" s="252"/>
      <c r="E152" s="252"/>
      <c r="F152" s="252"/>
    </row>
    <row r="153" spans="4:6" ht="12.75" customHeight="1" x14ac:dyDescent="0.25">
      <c r="D153" s="252"/>
      <c r="E153" s="252"/>
      <c r="F153" s="252"/>
    </row>
    <row r="154" spans="4:6" ht="12.75" customHeight="1" x14ac:dyDescent="0.25">
      <c r="D154" s="252"/>
      <c r="E154" s="252"/>
      <c r="F154" s="252"/>
    </row>
    <row r="155" spans="4:6" ht="12.75" customHeight="1" x14ac:dyDescent="0.25">
      <c r="D155" s="252"/>
      <c r="E155" s="252"/>
      <c r="F155" s="252"/>
    </row>
    <row r="156" spans="4:6" ht="12.75" customHeight="1" x14ac:dyDescent="0.25">
      <c r="D156" s="252"/>
      <c r="E156" s="252"/>
      <c r="F156" s="252"/>
    </row>
    <row r="157" spans="4:6" ht="12.75" customHeight="1" x14ac:dyDescent="0.25">
      <c r="D157" s="252"/>
      <c r="E157" s="252"/>
      <c r="F157" s="252"/>
    </row>
    <row r="158" spans="4:6" ht="12.75" customHeight="1" x14ac:dyDescent="0.25">
      <c r="D158" s="252"/>
      <c r="E158" s="252"/>
      <c r="F158" s="252"/>
    </row>
    <row r="159" spans="4:6" ht="12.75" customHeight="1" x14ac:dyDescent="0.25">
      <c r="D159" s="252"/>
      <c r="E159" s="252"/>
      <c r="F159" s="252"/>
    </row>
    <row r="160" spans="4:6" ht="12.75" customHeight="1" x14ac:dyDescent="0.25">
      <c r="D160" s="252"/>
      <c r="E160" s="252"/>
      <c r="F160" s="252"/>
    </row>
    <row r="161" spans="4:6" ht="12.75" customHeight="1" x14ac:dyDescent="0.25">
      <c r="D161" s="252"/>
      <c r="E161" s="252"/>
      <c r="F161" s="252"/>
    </row>
    <row r="162" spans="4:6" ht="12.75" customHeight="1" x14ac:dyDescent="0.25">
      <c r="D162" s="252"/>
      <c r="E162" s="252"/>
      <c r="F162" s="252"/>
    </row>
    <row r="163" spans="4:6" ht="12.75" customHeight="1" x14ac:dyDescent="0.25">
      <c r="D163" s="252"/>
      <c r="E163" s="252"/>
      <c r="F163" s="252"/>
    </row>
    <row r="164" spans="4:6" ht="12.75" customHeight="1" x14ac:dyDescent="0.25">
      <c r="D164" s="252"/>
      <c r="E164" s="252"/>
      <c r="F164" s="252"/>
    </row>
    <row r="165" spans="4:6" ht="12.75" customHeight="1" x14ac:dyDescent="0.25">
      <c r="D165" s="252"/>
      <c r="E165" s="252"/>
      <c r="F165" s="252"/>
    </row>
    <row r="166" spans="4:6" ht="12.75" customHeight="1" x14ac:dyDescent="0.25">
      <c r="D166" s="252"/>
      <c r="E166" s="252"/>
      <c r="F166" s="252"/>
    </row>
    <row r="167" spans="4:6" ht="12.75" customHeight="1" x14ac:dyDescent="0.25">
      <c r="D167" s="252"/>
      <c r="E167" s="252"/>
      <c r="F167" s="252"/>
    </row>
    <row r="168" spans="4:6" ht="12.75" customHeight="1" x14ac:dyDescent="0.25">
      <c r="D168" s="252"/>
      <c r="E168" s="252"/>
      <c r="F168" s="252"/>
    </row>
    <row r="169" spans="4:6" ht="12.75" customHeight="1" x14ac:dyDescent="0.25">
      <c r="D169" s="252"/>
      <c r="E169" s="252"/>
      <c r="F169" s="252"/>
    </row>
    <row r="170" spans="4:6" ht="12.75" customHeight="1" x14ac:dyDescent="0.25">
      <c r="D170" s="252"/>
      <c r="E170" s="252"/>
      <c r="F170" s="252"/>
    </row>
    <row r="171" spans="4:6" ht="12.75" customHeight="1" x14ac:dyDescent="0.25">
      <c r="D171" s="252"/>
      <c r="E171" s="252"/>
      <c r="F171" s="252"/>
    </row>
    <row r="172" spans="4:6" ht="12.75" customHeight="1" x14ac:dyDescent="0.25">
      <c r="D172" s="252"/>
      <c r="E172" s="252"/>
      <c r="F172" s="252"/>
    </row>
    <row r="173" spans="4:6" ht="12.75" customHeight="1" x14ac:dyDescent="0.25">
      <c r="D173" s="252"/>
      <c r="E173" s="252"/>
      <c r="F173" s="252"/>
    </row>
    <row r="174" spans="4:6" ht="12.75" customHeight="1" x14ac:dyDescent="0.25">
      <c r="D174" s="252"/>
      <c r="E174" s="252"/>
      <c r="F174" s="252"/>
    </row>
    <row r="175" spans="4:6" ht="12.75" customHeight="1" x14ac:dyDescent="0.25">
      <c r="D175" s="252"/>
      <c r="E175" s="252"/>
      <c r="F175" s="252"/>
    </row>
    <row r="176" spans="4:6" ht="12.75" customHeight="1" x14ac:dyDescent="0.25">
      <c r="D176" s="252"/>
      <c r="E176" s="252"/>
      <c r="F176" s="252"/>
    </row>
    <row r="177" spans="4:6" ht="12.75" customHeight="1" x14ac:dyDescent="0.25">
      <c r="D177" s="252"/>
      <c r="E177" s="252"/>
      <c r="F177" s="252"/>
    </row>
    <row r="178" spans="4:6" ht="12.75" customHeight="1" x14ac:dyDescent="0.25">
      <c r="D178" s="252"/>
      <c r="E178" s="252"/>
      <c r="F178" s="252"/>
    </row>
    <row r="179" spans="4:6" ht="12.75" customHeight="1" x14ac:dyDescent="0.25">
      <c r="D179" s="252"/>
      <c r="E179" s="252"/>
      <c r="F179" s="252"/>
    </row>
    <row r="180" spans="4:6" ht="12.75" customHeight="1" x14ac:dyDescent="0.25">
      <c r="D180" s="252"/>
      <c r="E180" s="252"/>
      <c r="F180" s="252"/>
    </row>
    <row r="181" spans="4:6" ht="12.75" customHeight="1" x14ac:dyDescent="0.25">
      <c r="D181" s="252"/>
      <c r="E181" s="252"/>
      <c r="F181" s="252"/>
    </row>
    <row r="182" spans="4:6" ht="12.75" customHeight="1" x14ac:dyDescent="0.25">
      <c r="D182" s="252"/>
      <c r="E182" s="252"/>
      <c r="F182" s="252"/>
    </row>
    <row r="183" spans="4:6" ht="12.75" customHeight="1" x14ac:dyDescent="0.25">
      <c r="D183" s="252"/>
      <c r="E183" s="252"/>
      <c r="F183" s="252"/>
    </row>
    <row r="184" spans="4:6" ht="12.75" customHeight="1" x14ac:dyDescent="0.25">
      <c r="D184" s="252"/>
      <c r="E184" s="252"/>
      <c r="F184" s="252"/>
    </row>
    <row r="185" spans="4:6" ht="12.75" customHeight="1" x14ac:dyDescent="0.25">
      <c r="D185" s="252"/>
      <c r="E185" s="252"/>
      <c r="F185" s="252"/>
    </row>
    <row r="186" spans="4:6" ht="12.75" customHeight="1" x14ac:dyDescent="0.25">
      <c r="D186" s="252"/>
      <c r="E186" s="252"/>
      <c r="F186" s="252"/>
    </row>
    <row r="187" spans="4:6" ht="12.75" customHeight="1" x14ac:dyDescent="0.25">
      <c r="D187" s="252"/>
      <c r="E187" s="252"/>
      <c r="F187" s="252"/>
    </row>
    <row r="188" spans="4:6" ht="12.75" customHeight="1" x14ac:dyDescent="0.25">
      <c r="D188" s="252"/>
      <c r="E188" s="252"/>
      <c r="F188" s="252"/>
    </row>
    <row r="189" spans="4:6" ht="12.75" customHeight="1" x14ac:dyDescent="0.25">
      <c r="D189" s="252"/>
      <c r="E189" s="252"/>
      <c r="F189" s="252"/>
    </row>
    <row r="190" spans="4:6" ht="12.75" customHeight="1" x14ac:dyDescent="0.25">
      <c r="D190" s="252"/>
      <c r="E190" s="252"/>
      <c r="F190" s="252"/>
    </row>
    <row r="191" spans="4:6" ht="12.75" customHeight="1" x14ac:dyDescent="0.25">
      <c r="D191" s="252"/>
      <c r="E191" s="252"/>
      <c r="F191" s="252"/>
    </row>
    <row r="192" spans="4:6" ht="12.75" customHeight="1" x14ac:dyDescent="0.25">
      <c r="D192" s="252"/>
      <c r="E192" s="252"/>
      <c r="F192" s="252"/>
    </row>
    <row r="193" spans="4:6" ht="12.75" customHeight="1" x14ac:dyDescent="0.25">
      <c r="D193" s="252"/>
      <c r="E193" s="252"/>
      <c r="F193" s="252"/>
    </row>
    <row r="194" spans="4:6" ht="12.75" customHeight="1" x14ac:dyDescent="0.25">
      <c r="D194" s="252"/>
      <c r="E194" s="252"/>
      <c r="F194" s="252"/>
    </row>
    <row r="195" spans="4:6" ht="12.75" customHeight="1" x14ac:dyDescent="0.25">
      <c r="D195" s="252"/>
      <c r="E195" s="252"/>
      <c r="F195" s="252"/>
    </row>
    <row r="196" spans="4:6" ht="12.75" customHeight="1" x14ac:dyDescent="0.25">
      <c r="D196" s="252"/>
      <c r="E196" s="252"/>
      <c r="F196" s="252"/>
    </row>
    <row r="197" spans="4:6" ht="12.75" customHeight="1" x14ac:dyDescent="0.25">
      <c r="D197" s="252"/>
      <c r="E197" s="252"/>
      <c r="F197" s="252"/>
    </row>
    <row r="198" spans="4:6" ht="12.75" customHeight="1" x14ac:dyDescent="0.25">
      <c r="D198" s="252"/>
      <c r="E198" s="252"/>
      <c r="F198" s="252"/>
    </row>
    <row r="199" spans="4:6" ht="12.75" customHeight="1" x14ac:dyDescent="0.25">
      <c r="D199" s="252"/>
      <c r="E199" s="252"/>
      <c r="F199" s="252"/>
    </row>
    <row r="200" spans="4:6" ht="12.75" customHeight="1" x14ac:dyDescent="0.25">
      <c r="D200" s="252"/>
      <c r="E200" s="252"/>
      <c r="F200" s="252"/>
    </row>
    <row r="201" spans="4:6" ht="12.75" customHeight="1" x14ac:dyDescent="0.25">
      <c r="D201" s="252"/>
      <c r="E201" s="252"/>
      <c r="F201" s="252"/>
    </row>
    <row r="202" spans="4:6" ht="12.75" customHeight="1" x14ac:dyDescent="0.25">
      <c r="D202" s="252"/>
      <c r="E202" s="252"/>
      <c r="F202" s="252"/>
    </row>
    <row r="203" spans="4:6" ht="12.75" customHeight="1" x14ac:dyDescent="0.25">
      <c r="D203" s="252"/>
      <c r="E203" s="252"/>
      <c r="F203" s="252"/>
    </row>
    <row r="204" spans="4:6" ht="12.75" customHeight="1" x14ac:dyDescent="0.25">
      <c r="D204" s="252"/>
      <c r="E204" s="252"/>
      <c r="F204" s="252"/>
    </row>
    <row r="205" spans="4:6" ht="12.75" customHeight="1" x14ac:dyDescent="0.25">
      <c r="D205" s="252"/>
      <c r="E205" s="252"/>
      <c r="F205" s="252"/>
    </row>
    <row r="206" spans="4:6" ht="12.75" customHeight="1" x14ac:dyDescent="0.25">
      <c r="D206" s="252"/>
      <c r="E206" s="252"/>
      <c r="F206" s="252"/>
    </row>
    <row r="207" spans="4:6" ht="12.75" customHeight="1" x14ac:dyDescent="0.25">
      <c r="D207" s="252"/>
      <c r="E207" s="252"/>
      <c r="F207" s="252"/>
    </row>
    <row r="208" spans="4:6" ht="12.75" customHeight="1" x14ac:dyDescent="0.25">
      <c r="D208" s="252"/>
      <c r="E208" s="252"/>
      <c r="F208" s="252"/>
    </row>
    <row r="209" spans="4:6" ht="12.75" customHeight="1" x14ac:dyDescent="0.25">
      <c r="D209" s="252"/>
      <c r="E209" s="252"/>
      <c r="F209" s="252"/>
    </row>
    <row r="210" spans="4:6" ht="12.75" customHeight="1" x14ac:dyDescent="0.25">
      <c r="D210" s="252"/>
      <c r="E210" s="252"/>
      <c r="F210" s="252"/>
    </row>
    <row r="211" spans="4:6" ht="12.75" customHeight="1" x14ac:dyDescent="0.25">
      <c r="D211" s="252"/>
      <c r="E211" s="252"/>
      <c r="F211" s="252"/>
    </row>
    <row r="212" spans="4:6" ht="12.75" customHeight="1" x14ac:dyDescent="0.25">
      <c r="D212" s="252"/>
      <c r="E212" s="252"/>
      <c r="F212" s="252"/>
    </row>
    <row r="213" spans="4:6" ht="12.75" customHeight="1" x14ac:dyDescent="0.25">
      <c r="D213" s="252"/>
      <c r="E213" s="252"/>
      <c r="F213" s="252"/>
    </row>
    <row r="214" spans="4:6" ht="12.75" customHeight="1" x14ac:dyDescent="0.25">
      <c r="D214" s="252"/>
      <c r="E214" s="252"/>
      <c r="F214" s="252"/>
    </row>
    <row r="215" spans="4:6" ht="12.75" customHeight="1" x14ac:dyDescent="0.25">
      <c r="D215" s="252"/>
      <c r="E215" s="252"/>
      <c r="F215" s="252"/>
    </row>
    <row r="216" spans="4:6" ht="12.75" customHeight="1" x14ac:dyDescent="0.25">
      <c r="D216" s="252"/>
      <c r="E216" s="252"/>
      <c r="F216" s="252"/>
    </row>
    <row r="217" spans="4:6" ht="12.75" customHeight="1" x14ac:dyDescent="0.25">
      <c r="D217" s="252"/>
      <c r="E217" s="252"/>
      <c r="F217" s="252"/>
    </row>
  </sheetData>
  <mergeCells count="5">
    <mergeCell ref="B1:F1"/>
    <mergeCell ref="B2:F2"/>
    <mergeCell ref="A4:A22"/>
    <mergeCell ref="A42:A61"/>
    <mergeCell ref="A82:A100"/>
  </mergeCells>
  <hyperlinks>
    <hyperlink ref="A4" location="'SIMULADOR'!A1" display="REGRESAR - HOJA DE CALCULO" xr:uid="{00000000-0004-0000-0700-000000000000}"/>
    <hyperlink ref="A42" location="'SIMULADOR'!A1" display="REGRESAR - HOJA DE CALCULO" xr:uid="{00000000-0004-0000-0700-000001000000}"/>
    <hyperlink ref="A82" location="'SIMULADOR'!A1" display="REGRESAR - HOJA DE CALCULO" xr:uid="{00000000-0004-0000-0700-000002000000}"/>
  </hyperlinks>
  <pageMargins left="0.75" right="0.75" top="1" bottom="1" header="0.511811023622047" footer="0.511811023622047"/>
  <pageSetup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J31"/>
  <sheetViews>
    <sheetView showGridLines="0" topLeftCell="P1" zoomScaleNormal="100" workbookViewId="0">
      <selection activeCell="AB2" sqref="AB2"/>
    </sheetView>
  </sheetViews>
  <sheetFormatPr baseColWidth="10" defaultColWidth="11.453125" defaultRowHeight="12.5" x14ac:dyDescent="0.25"/>
  <cols>
    <col min="1" max="1" width="5.453125" customWidth="1"/>
    <col min="2" max="2" width="6.1796875" customWidth="1"/>
    <col min="3" max="3" width="3.81640625" customWidth="1"/>
    <col min="4" max="4" width="17.453125" customWidth="1"/>
    <col min="19" max="19" width="6.1796875" customWidth="1"/>
    <col min="20" max="20" width="3.81640625" customWidth="1"/>
    <col min="32" max="33" width="7.1796875" customWidth="1"/>
    <col min="34" max="34" width="6.1796875" customWidth="1"/>
    <col min="35" max="35" width="3.81640625" customWidth="1"/>
    <col min="49" max="49" width="6.81640625" customWidth="1"/>
    <col min="50" max="50" width="6.1796875" customWidth="1"/>
    <col min="51" max="51" width="18.1796875" customWidth="1"/>
  </cols>
  <sheetData>
    <row r="1" spans="2:62" ht="12.75" customHeight="1" x14ac:dyDescent="0.25">
      <c r="B1" s="395"/>
      <c r="C1" s="395"/>
      <c r="D1" s="395"/>
      <c r="E1" s="395"/>
      <c r="F1" s="395"/>
      <c r="G1" s="395"/>
      <c r="H1" s="395"/>
      <c r="I1" s="395"/>
      <c r="J1" s="395"/>
      <c r="K1" s="395"/>
      <c r="L1" s="395"/>
      <c r="M1" s="395"/>
      <c r="S1" s="395"/>
      <c r="T1" s="395"/>
      <c r="U1" s="395"/>
      <c r="V1" s="395"/>
      <c r="W1" s="395"/>
      <c r="X1" s="395"/>
      <c r="Y1" s="395"/>
      <c r="Z1" s="395"/>
      <c r="AA1" s="395"/>
      <c r="AB1" s="395"/>
      <c r="AC1" s="395"/>
      <c r="AD1" s="395"/>
      <c r="AE1" s="395"/>
      <c r="AH1" s="395"/>
      <c r="AI1" s="395"/>
      <c r="AJ1" s="395"/>
      <c r="AK1" s="395"/>
      <c r="AL1" s="395"/>
      <c r="AM1" s="395"/>
      <c r="AN1" s="395"/>
      <c r="AO1" s="395"/>
      <c r="AP1" s="395"/>
      <c r="AQ1" s="395"/>
      <c r="AR1" s="395"/>
      <c r="AS1" s="395"/>
      <c r="AT1" s="395"/>
      <c r="AX1" s="395"/>
      <c r="AY1" s="395"/>
      <c r="AZ1" s="395"/>
      <c r="BA1" s="395"/>
      <c r="BB1" s="395"/>
      <c r="BC1" s="395"/>
      <c r="BD1" s="395"/>
      <c r="BE1" s="395"/>
      <c r="BF1" s="395"/>
      <c r="BG1" s="395"/>
      <c r="BH1" s="395"/>
      <c r="BI1" s="395"/>
      <c r="BJ1" s="395"/>
    </row>
    <row r="2" spans="2:62" ht="12.75" customHeight="1" x14ac:dyDescent="0.25">
      <c r="J2" s="396" t="s">
        <v>634</v>
      </c>
      <c r="K2" s="396"/>
      <c r="L2" s="396"/>
      <c r="M2" s="396"/>
      <c r="AB2" s="396" t="s">
        <v>634</v>
      </c>
      <c r="AC2" s="396"/>
      <c r="AD2" s="396"/>
      <c r="AE2" s="396"/>
      <c r="AP2" s="396" t="s">
        <v>634</v>
      </c>
      <c r="AQ2" s="396"/>
      <c r="AR2" s="396"/>
      <c r="AS2" s="396"/>
      <c r="BE2" s="396" t="s">
        <v>634</v>
      </c>
      <c r="BF2" s="396"/>
      <c r="BG2" s="396"/>
      <c r="BH2" s="396"/>
    </row>
    <row r="3" spans="2:62" ht="12.75" customHeight="1" x14ac:dyDescent="0.25">
      <c r="J3" s="396"/>
      <c r="K3" s="396"/>
      <c r="L3" s="396"/>
      <c r="M3" s="396"/>
      <c r="AB3" s="396"/>
      <c r="AC3" s="396"/>
      <c r="AD3" s="396"/>
      <c r="AE3" s="396"/>
      <c r="AP3" s="396"/>
      <c r="AQ3" s="396"/>
      <c r="AR3" s="396"/>
      <c r="AS3" s="396"/>
      <c r="BE3" s="396"/>
      <c r="BF3" s="396"/>
      <c r="BG3" s="396"/>
      <c r="BH3" s="396"/>
    </row>
    <row r="4" spans="2:62" ht="12.75" customHeight="1" x14ac:dyDescent="0.25">
      <c r="B4" s="254"/>
      <c r="D4" s="255" t="s">
        <v>342</v>
      </c>
      <c r="U4" s="255" t="s">
        <v>362</v>
      </c>
      <c r="AH4" s="397"/>
      <c r="AJ4" s="255" t="s">
        <v>380</v>
      </c>
    </row>
    <row r="5" spans="2:62" ht="12.75" customHeight="1" x14ac:dyDescent="0.25">
      <c r="B5" s="256"/>
      <c r="C5" s="257"/>
      <c r="T5" s="255"/>
      <c r="AH5" s="397"/>
    </row>
    <row r="6" spans="2:62" ht="12.75" customHeight="1" x14ac:dyDescent="0.3">
      <c r="B6" s="256"/>
      <c r="C6" s="258" t="s">
        <v>343</v>
      </c>
      <c r="D6" s="259" t="s">
        <v>344</v>
      </c>
      <c r="S6" s="398"/>
      <c r="T6" s="253" t="s">
        <v>363</v>
      </c>
      <c r="U6" s="260" t="s">
        <v>635</v>
      </c>
      <c r="AH6" s="397"/>
      <c r="AI6" s="253" t="s">
        <v>381</v>
      </c>
      <c r="AJ6" s="260" t="s">
        <v>636</v>
      </c>
      <c r="AW6" s="261"/>
      <c r="AX6" s="254"/>
      <c r="AY6" s="262" t="s">
        <v>637</v>
      </c>
      <c r="AZ6" s="399" t="s">
        <v>638</v>
      </c>
      <c r="BA6" s="399"/>
      <c r="BB6" s="399"/>
      <c r="BC6" s="399"/>
      <c r="BD6" s="399"/>
      <c r="BE6" s="399"/>
      <c r="BF6" s="399"/>
      <c r="BG6" s="399"/>
      <c r="BH6" s="399"/>
      <c r="BI6" s="399"/>
      <c r="BJ6" s="399"/>
    </row>
    <row r="7" spans="2:62" ht="26.25" customHeight="1" x14ac:dyDescent="0.25">
      <c r="B7" s="256"/>
      <c r="C7" s="263"/>
      <c r="D7" s="400" t="s">
        <v>639</v>
      </c>
      <c r="E7" s="400"/>
      <c r="F7" s="400"/>
      <c r="G7" s="400"/>
      <c r="H7" s="400"/>
      <c r="I7" s="400"/>
      <c r="J7" s="400"/>
      <c r="K7" s="400"/>
      <c r="L7" s="400"/>
      <c r="M7" s="400"/>
      <c r="S7" s="398"/>
      <c r="T7" s="264"/>
      <c r="U7" s="401" t="s">
        <v>640</v>
      </c>
      <c r="V7" s="401"/>
      <c r="W7" s="401"/>
      <c r="X7" s="401"/>
      <c r="Y7" s="401"/>
      <c r="Z7" s="401"/>
      <c r="AA7" s="401"/>
      <c r="AB7" s="401"/>
      <c r="AC7" s="401"/>
      <c r="AH7" s="397"/>
      <c r="AI7" s="253"/>
      <c r="AJ7" s="401" t="s">
        <v>641</v>
      </c>
      <c r="AK7" s="401"/>
      <c r="AL7" s="401"/>
      <c r="AM7" s="401"/>
      <c r="AN7" s="401"/>
      <c r="AO7" s="401"/>
      <c r="AP7" s="401"/>
      <c r="AQ7" s="401"/>
      <c r="AR7" s="401"/>
      <c r="AS7" s="401"/>
      <c r="AW7" s="265"/>
      <c r="AX7" s="266"/>
      <c r="AY7" s="267"/>
      <c r="AZ7" s="399"/>
      <c r="BA7" s="399"/>
      <c r="BB7" s="399"/>
      <c r="BC7" s="399"/>
      <c r="BD7" s="399"/>
      <c r="BE7" s="399"/>
      <c r="BF7" s="399"/>
      <c r="BG7" s="399"/>
      <c r="BH7" s="399"/>
      <c r="BI7" s="399"/>
      <c r="BJ7" s="399"/>
    </row>
    <row r="8" spans="2:62" ht="12.75" customHeight="1" x14ac:dyDescent="0.3">
      <c r="B8" s="256"/>
      <c r="C8" s="258" t="s">
        <v>346</v>
      </c>
      <c r="D8" s="259" t="s">
        <v>642</v>
      </c>
      <c r="I8" s="402"/>
      <c r="J8" s="402"/>
      <c r="S8" s="398"/>
      <c r="T8" s="253" t="s">
        <v>366</v>
      </c>
      <c r="U8" s="403" t="s">
        <v>643</v>
      </c>
      <c r="V8" s="403"/>
      <c r="W8" s="403"/>
      <c r="X8" s="403"/>
      <c r="Y8" s="403"/>
      <c r="AH8" s="397"/>
      <c r="AI8" s="253" t="s">
        <v>384</v>
      </c>
      <c r="AJ8" s="260" t="s">
        <v>385</v>
      </c>
      <c r="AW8" s="265"/>
      <c r="AX8" s="266"/>
      <c r="AY8" s="262"/>
      <c r="AZ8" s="268"/>
      <c r="BA8" s="268"/>
      <c r="BB8" s="268"/>
      <c r="BC8" s="268"/>
      <c r="BD8" s="268"/>
      <c r="BE8" s="268"/>
      <c r="BF8" s="268"/>
      <c r="BG8" s="268"/>
      <c r="BH8" s="268"/>
      <c r="BI8" s="268"/>
      <c r="BJ8" s="268"/>
    </row>
    <row r="9" spans="2:62" ht="24.75" customHeight="1" x14ac:dyDescent="0.25">
      <c r="B9" s="256"/>
      <c r="C9" s="258"/>
      <c r="D9" s="404" t="s">
        <v>644</v>
      </c>
      <c r="E9" s="404"/>
      <c r="F9" s="404"/>
      <c r="G9" s="404"/>
      <c r="H9" s="404"/>
      <c r="I9" s="404"/>
      <c r="J9" s="404"/>
      <c r="K9" s="404"/>
      <c r="L9" s="404"/>
      <c r="M9" s="404"/>
      <c r="S9" s="398"/>
      <c r="T9" s="264"/>
      <c r="U9" s="401" t="s">
        <v>645</v>
      </c>
      <c r="V9" s="401"/>
      <c r="W9" s="401"/>
      <c r="X9" s="401"/>
      <c r="Y9" s="401"/>
      <c r="Z9" s="401"/>
      <c r="AA9" s="401"/>
      <c r="AB9" s="401"/>
      <c r="AC9" s="401"/>
      <c r="AH9" s="397"/>
      <c r="AI9" s="253"/>
      <c r="AJ9" s="401" t="s">
        <v>646</v>
      </c>
      <c r="AK9" s="401"/>
      <c r="AL9" s="401"/>
      <c r="AM9" s="401"/>
      <c r="AN9" s="401"/>
      <c r="AO9" s="401"/>
      <c r="AP9" s="401"/>
      <c r="AQ9" s="401"/>
      <c r="AR9" s="401"/>
      <c r="AS9" s="401"/>
      <c r="AW9" s="265"/>
      <c r="AX9" s="266"/>
      <c r="AY9" s="262" t="s">
        <v>647</v>
      </c>
      <c r="AZ9" s="405" t="s">
        <v>648</v>
      </c>
      <c r="BA9" s="405"/>
      <c r="BB9" s="405"/>
      <c r="BC9" s="405"/>
      <c r="BD9" s="405"/>
      <c r="BE9" s="405"/>
      <c r="BF9" s="405"/>
      <c r="BG9" s="405"/>
      <c r="BH9" s="405"/>
      <c r="BI9" s="405"/>
      <c r="BJ9" s="405"/>
    </row>
    <row r="10" spans="2:62" ht="27.75" customHeight="1" x14ac:dyDescent="0.3">
      <c r="B10" s="256"/>
      <c r="C10" s="263"/>
      <c r="D10" s="404" t="s">
        <v>649</v>
      </c>
      <c r="E10" s="404"/>
      <c r="F10" s="404"/>
      <c r="G10" s="404"/>
      <c r="H10" s="404"/>
      <c r="I10" s="404"/>
      <c r="J10" s="404"/>
      <c r="K10" s="404"/>
      <c r="L10" s="404"/>
      <c r="M10" s="404"/>
      <c r="S10" s="398"/>
      <c r="T10" s="253" t="s">
        <v>369</v>
      </c>
      <c r="U10" s="406" t="s">
        <v>650</v>
      </c>
      <c r="V10" s="406"/>
      <c r="W10" s="406"/>
      <c r="X10" s="406"/>
      <c r="Y10" s="406"/>
      <c r="AH10" s="397"/>
      <c r="AI10" s="253" t="s">
        <v>387</v>
      </c>
      <c r="AJ10" s="260" t="s">
        <v>651</v>
      </c>
      <c r="AW10" s="265"/>
      <c r="AX10" s="266"/>
      <c r="AY10" s="262"/>
      <c r="AZ10" s="405"/>
      <c r="BA10" s="405"/>
      <c r="BB10" s="405"/>
      <c r="BC10" s="405"/>
      <c r="BD10" s="405"/>
      <c r="BE10" s="405"/>
      <c r="BF10" s="405"/>
      <c r="BG10" s="405"/>
      <c r="BH10" s="405"/>
      <c r="BI10" s="405"/>
      <c r="BJ10" s="405"/>
    </row>
    <row r="11" spans="2:62" ht="29.25" customHeight="1" x14ac:dyDescent="0.25">
      <c r="B11" s="256"/>
      <c r="C11" s="258" t="s">
        <v>353</v>
      </c>
      <c r="D11" s="259" t="s">
        <v>354</v>
      </c>
      <c r="S11" s="398"/>
      <c r="T11" s="264"/>
      <c r="U11" s="401" t="s">
        <v>652</v>
      </c>
      <c r="V11" s="401"/>
      <c r="W11" s="401"/>
      <c r="X11" s="401"/>
      <c r="Y11" s="401"/>
      <c r="Z11" s="401"/>
      <c r="AA11" s="401"/>
      <c r="AB11" s="401"/>
      <c r="AC11" s="401"/>
      <c r="AH11" s="397"/>
      <c r="AI11" s="269"/>
      <c r="AJ11" s="401" t="s">
        <v>653</v>
      </c>
      <c r="AK11" s="401"/>
      <c r="AL11" s="401"/>
      <c r="AM11" s="401"/>
      <c r="AN11" s="401"/>
      <c r="AO11" s="401"/>
      <c r="AP11" s="401"/>
      <c r="AQ11" s="401"/>
      <c r="AR11" s="401"/>
      <c r="AS11" s="401"/>
      <c r="AW11" s="265"/>
      <c r="AX11" s="266"/>
      <c r="AY11" s="262"/>
      <c r="AZ11" s="405"/>
      <c r="BA11" s="405"/>
      <c r="BB11" s="405"/>
      <c r="BC11" s="405"/>
      <c r="BD11" s="405"/>
      <c r="BE11" s="405"/>
      <c r="BF11" s="405"/>
      <c r="BG11" s="405"/>
      <c r="BH11" s="405"/>
      <c r="BI11" s="405"/>
      <c r="BJ11" s="405"/>
    </row>
    <row r="12" spans="2:62" ht="19.5" customHeight="1" x14ac:dyDescent="0.3">
      <c r="B12" s="256"/>
      <c r="C12" s="263"/>
      <c r="D12" s="404" t="s">
        <v>654</v>
      </c>
      <c r="E12" s="404"/>
      <c r="F12" s="404"/>
      <c r="G12" s="404"/>
      <c r="H12" s="404"/>
      <c r="I12" s="404"/>
      <c r="J12" s="404"/>
      <c r="K12" s="404"/>
      <c r="L12" s="404"/>
      <c r="M12" s="404"/>
      <c r="S12" s="398"/>
      <c r="T12" s="253" t="s">
        <v>372</v>
      </c>
      <c r="U12" s="407" t="s">
        <v>373</v>
      </c>
      <c r="V12" s="407"/>
      <c r="W12" s="407"/>
      <c r="X12" s="407"/>
      <c r="Y12" s="407"/>
      <c r="AX12" s="266"/>
      <c r="AY12" s="262"/>
      <c r="AZ12" s="405"/>
      <c r="BA12" s="405"/>
      <c r="BB12" s="405"/>
      <c r="BC12" s="405"/>
      <c r="BD12" s="405"/>
      <c r="BE12" s="405"/>
      <c r="BF12" s="405"/>
      <c r="BG12" s="405"/>
      <c r="BH12" s="405"/>
      <c r="BI12" s="405"/>
      <c r="BJ12" s="405"/>
    </row>
    <row r="13" spans="2:62" ht="12.75" customHeight="1" x14ac:dyDescent="0.25">
      <c r="B13" s="256"/>
      <c r="C13" s="258" t="s">
        <v>355</v>
      </c>
      <c r="D13" s="408" t="s">
        <v>356</v>
      </c>
      <c r="E13" s="408"/>
      <c r="F13" s="408"/>
      <c r="G13" s="408"/>
      <c r="S13" s="398"/>
      <c r="T13" s="264"/>
      <c r="U13" s="401" t="s">
        <v>655</v>
      </c>
      <c r="V13" s="401"/>
      <c r="W13" s="401"/>
      <c r="X13" s="401"/>
      <c r="Y13" s="401"/>
      <c r="Z13" s="401"/>
      <c r="AA13" s="401"/>
      <c r="AB13" s="401"/>
      <c r="AC13" s="401"/>
      <c r="AX13" s="266"/>
      <c r="AY13" s="262"/>
      <c r="AZ13" s="405"/>
      <c r="BA13" s="405"/>
      <c r="BB13" s="405"/>
      <c r="BC13" s="405"/>
      <c r="BD13" s="405"/>
      <c r="BE13" s="405"/>
      <c r="BF13" s="405"/>
      <c r="BG13" s="405"/>
      <c r="BH13" s="405"/>
      <c r="BI13" s="405"/>
      <c r="BJ13" s="405"/>
    </row>
    <row r="14" spans="2:62" ht="41.25" customHeight="1" x14ac:dyDescent="0.3">
      <c r="B14" s="256"/>
      <c r="C14" s="263"/>
      <c r="D14" s="404" t="s">
        <v>656</v>
      </c>
      <c r="E14" s="404"/>
      <c r="F14" s="404"/>
      <c r="G14" s="404"/>
      <c r="H14" s="404"/>
      <c r="I14" s="404"/>
      <c r="J14" s="404"/>
      <c r="K14" s="404"/>
      <c r="L14" s="404"/>
      <c r="M14" s="404"/>
      <c r="S14" s="398"/>
      <c r="T14" s="253" t="s">
        <v>375</v>
      </c>
      <c r="U14" s="260" t="s">
        <v>657</v>
      </c>
      <c r="AX14" s="266"/>
      <c r="AY14" s="267"/>
      <c r="AZ14" s="405"/>
      <c r="BA14" s="405"/>
      <c r="BB14" s="405"/>
      <c r="BC14" s="405"/>
      <c r="BD14" s="405"/>
      <c r="BE14" s="405"/>
      <c r="BF14" s="405"/>
      <c r="BG14" s="405"/>
      <c r="BH14" s="405"/>
      <c r="BI14" s="405"/>
      <c r="BJ14" s="405"/>
    </row>
    <row r="15" spans="2:62" ht="16.5" customHeight="1" x14ac:dyDescent="0.25">
      <c r="B15" s="256"/>
      <c r="C15" s="258" t="s">
        <v>357</v>
      </c>
      <c r="D15" s="259" t="s">
        <v>18</v>
      </c>
      <c r="S15" s="398"/>
      <c r="T15" s="264"/>
      <c r="U15" s="401" t="s">
        <v>658</v>
      </c>
      <c r="V15" s="401"/>
      <c r="W15" s="401"/>
      <c r="X15" s="401"/>
      <c r="Y15" s="401"/>
      <c r="Z15" s="401"/>
      <c r="AA15" s="401"/>
      <c r="AB15" s="401"/>
      <c r="AC15" s="401"/>
      <c r="AX15" s="266"/>
      <c r="AY15" s="267" t="s">
        <v>659</v>
      </c>
      <c r="AZ15" s="400" t="s">
        <v>660</v>
      </c>
      <c r="BA15" s="400"/>
      <c r="BB15" s="400"/>
      <c r="BC15" s="400"/>
      <c r="BD15" s="400"/>
      <c r="BE15" s="400"/>
      <c r="BF15" s="400"/>
      <c r="BG15" s="400"/>
      <c r="BH15" s="400"/>
      <c r="BI15" s="400"/>
      <c r="BJ15" s="400"/>
    </row>
    <row r="16" spans="2:62" ht="29.25" customHeight="1" x14ac:dyDescent="0.3">
      <c r="B16" s="256"/>
      <c r="C16" s="270"/>
      <c r="D16" s="404" t="s">
        <v>661</v>
      </c>
      <c r="E16" s="404"/>
      <c r="F16" s="404"/>
      <c r="G16" s="404"/>
      <c r="H16" s="404"/>
      <c r="I16" s="404"/>
      <c r="J16" s="404"/>
      <c r="K16" s="404"/>
      <c r="L16" s="404"/>
      <c r="M16" s="404"/>
      <c r="S16" s="398"/>
      <c r="T16" s="253" t="s">
        <v>377</v>
      </c>
      <c r="U16" s="260" t="s">
        <v>662</v>
      </c>
      <c r="AX16" s="266"/>
      <c r="AY16" s="267" t="s">
        <v>663</v>
      </c>
      <c r="AZ16" s="409" t="s">
        <v>664</v>
      </c>
      <c r="BA16" s="409"/>
      <c r="BB16" s="409"/>
      <c r="BC16" s="409"/>
      <c r="BD16" s="409"/>
      <c r="BE16" s="409"/>
      <c r="BF16" s="409"/>
      <c r="BG16" s="409"/>
      <c r="BH16" s="409"/>
      <c r="BI16" s="409"/>
      <c r="BJ16" s="409"/>
    </row>
    <row r="17" spans="3:62" ht="12.75" customHeight="1" x14ac:dyDescent="0.25">
      <c r="D17" s="410"/>
      <c r="E17" s="410"/>
      <c r="S17" s="398"/>
      <c r="T17" s="272"/>
      <c r="U17" s="401" t="s">
        <v>665</v>
      </c>
      <c r="V17" s="401"/>
      <c r="W17" s="401"/>
      <c r="X17" s="401"/>
      <c r="Y17" s="401"/>
      <c r="Z17" s="401"/>
      <c r="AA17" s="401"/>
      <c r="AB17" s="401"/>
      <c r="AC17" s="401"/>
      <c r="AX17" s="245"/>
      <c r="AY17" s="267" t="s">
        <v>666</v>
      </c>
      <c r="AZ17" s="399" t="s">
        <v>667</v>
      </c>
      <c r="BA17" s="399"/>
      <c r="BB17" s="399"/>
      <c r="BC17" s="399"/>
      <c r="BD17" s="399"/>
      <c r="BE17" s="399"/>
      <c r="BF17" s="399"/>
      <c r="BG17" s="399"/>
      <c r="BH17" s="399"/>
      <c r="BI17" s="399"/>
      <c r="BJ17" s="399"/>
    </row>
    <row r="18" spans="3:62" ht="12.75" customHeight="1" x14ac:dyDescent="0.25">
      <c r="D18" s="271"/>
      <c r="E18" s="271"/>
      <c r="S18" s="273"/>
      <c r="U18" s="274"/>
      <c r="V18" s="274"/>
      <c r="W18" s="274"/>
      <c r="X18" s="274"/>
      <c r="Y18" s="274"/>
      <c r="Z18" s="274"/>
      <c r="AA18" s="274"/>
      <c r="AB18" s="274"/>
      <c r="AC18" s="274"/>
      <c r="AX18" s="256"/>
      <c r="AY18" s="262" t="s">
        <v>668</v>
      </c>
      <c r="AZ18" s="399" t="s">
        <v>669</v>
      </c>
      <c r="BA18" s="399"/>
      <c r="BB18" s="399"/>
      <c r="BC18" s="399"/>
      <c r="BD18" s="399"/>
      <c r="BE18" s="399"/>
      <c r="BF18" s="399"/>
      <c r="BG18" s="399"/>
      <c r="BH18" s="399"/>
      <c r="BI18" s="399"/>
      <c r="BJ18" s="399"/>
    </row>
    <row r="19" spans="3:62" ht="12.75" customHeight="1" x14ac:dyDescent="0.25">
      <c r="D19" s="271"/>
      <c r="E19" s="271"/>
      <c r="S19" s="273"/>
      <c r="U19" s="274"/>
      <c r="V19" s="274"/>
      <c r="W19" s="274"/>
      <c r="X19" s="274"/>
      <c r="Y19" s="274"/>
      <c r="Z19" s="274"/>
      <c r="AA19" s="274"/>
      <c r="AB19" s="274"/>
      <c r="AC19" s="274"/>
      <c r="AX19" s="256"/>
      <c r="AY19" s="272"/>
      <c r="AZ19" s="399"/>
      <c r="BA19" s="399"/>
      <c r="BB19" s="399"/>
      <c r="BC19" s="399"/>
      <c r="BD19" s="399"/>
      <c r="BE19" s="399"/>
      <c r="BF19" s="399"/>
      <c r="BG19" s="399"/>
      <c r="BH19" s="399"/>
      <c r="BI19" s="399"/>
      <c r="BJ19" s="399"/>
    </row>
    <row r="20" spans="3:62" ht="12.75" customHeight="1" x14ac:dyDescent="0.25">
      <c r="C20" s="21" t="s">
        <v>670</v>
      </c>
      <c r="D20" s="271"/>
      <c r="E20" s="271"/>
      <c r="S20" s="273"/>
      <c r="U20" s="274"/>
      <c r="V20" s="274"/>
      <c r="W20" s="274"/>
      <c r="X20" s="274"/>
      <c r="Y20" s="274"/>
      <c r="Z20" s="274"/>
      <c r="AA20" s="274"/>
      <c r="AB20" s="274"/>
      <c r="AC20" s="274"/>
    </row>
    <row r="21" spans="3:62" ht="12.75" customHeight="1" x14ac:dyDescent="0.25">
      <c r="C21" s="21"/>
      <c r="D21" s="271"/>
      <c r="E21" s="271"/>
      <c r="S21" s="273"/>
      <c r="U21" s="274"/>
      <c r="V21" s="274"/>
      <c r="W21" s="274"/>
      <c r="X21" s="274"/>
      <c r="Y21" s="274"/>
      <c r="Z21" s="274"/>
      <c r="AA21" s="274"/>
      <c r="AB21" s="274"/>
      <c r="AC21" s="274"/>
    </row>
    <row r="22" spans="3:62" ht="12.75" customHeight="1" x14ac:dyDescent="0.3">
      <c r="C22" s="275" t="s">
        <v>340</v>
      </c>
      <c r="D22" s="271"/>
      <c r="E22" s="271"/>
      <c r="S22" s="273"/>
      <c r="U22" s="274"/>
      <c r="V22" s="274"/>
      <c r="W22" s="274"/>
      <c r="X22" s="274"/>
      <c r="Y22" s="274"/>
      <c r="Z22" s="274"/>
      <c r="AA22" s="274"/>
      <c r="AB22" s="274"/>
      <c r="AC22" s="274"/>
    </row>
    <row r="23" spans="3:62" ht="12.75" customHeight="1" x14ac:dyDescent="0.25">
      <c r="C23" s="24"/>
      <c r="D23" s="271"/>
      <c r="E23" s="271"/>
      <c r="S23" s="273"/>
      <c r="U23" s="274"/>
      <c r="V23" s="274"/>
      <c r="W23" s="274"/>
      <c r="X23" s="274"/>
      <c r="Y23" s="274"/>
      <c r="Z23" s="274"/>
      <c r="AA23" s="274"/>
      <c r="AB23" s="274"/>
      <c r="AC23" s="274"/>
    </row>
    <row r="24" spans="3:62" ht="12.75" customHeight="1" x14ac:dyDescent="0.25">
      <c r="C24" s="24" t="s">
        <v>671</v>
      </c>
      <c r="D24" s="271"/>
      <c r="E24" s="271"/>
      <c r="S24" s="273"/>
      <c r="U24" s="274"/>
      <c r="V24" s="274"/>
      <c r="W24" s="274"/>
      <c r="X24" s="274"/>
      <c r="Y24" s="274"/>
      <c r="Z24" s="274"/>
      <c r="AA24" s="274"/>
      <c r="AB24" s="274"/>
      <c r="AC24" s="274"/>
    </row>
    <row r="25" spans="3:62" ht="12.75" customHeight="1" x14ac:dyDescent="0.3">
      <c r="C25" s="275" t="s">
        <v>672</v>
      </c>
      <c r="D25" s="271"/>
      <c r="E25" s="271"/>
      <c r="S25" s="273"/>
      <c r="U25" s="274"/>
      <c r="V25" s="274"/>
      <c r="W25" s="274"/>
      <c r="X25" s="274"/>
      <c r="Y25" s="274"/>
      <c r="Z25" s="274"/>
      <c r="AA25" s="274"/>
      <c r="AB25" s="274"/>
      <c r="AC25" s="274"/>
    </row>
    <row r="26" spans="3:62" ht="12.75" customHeight="1" x14ac:dyDescent="0.25">
      <c r="D26" s="271"/>
      <c r="E26" s="271"/>
      <c r="S26" s="273"/>
      <c r="U26" s="274"/>
      <c r="V26" s="274"/>
      <c r="W26" s="274"/>
      <c r="X26" s="274"/>
      <c r="Y26" s="274"/>
      <c r="Z26" s="274"/>
      <c r="AA26" s="274"/>
      <c r="AB26" s="274"/>
      <c r="AC26" s="274"/>
    </row>
    <row r="27" spans="3:62" ht="12.75" customHeight="1" x14ac:dyDescent="0.25">
      <c r="D27" s="271"/>
      <c r="E27" s="271"/>
      <c r="S27" s="273"/>
      <c r="U27" s="274"/>
      <c r="V27" s="274"/>
      <c r="W27" s="274"/>
      <c r="X27" s="274"/>
      <c r="Y27" s="274"/>
      <c r="Z27" s="274"/>
      <c r="AA27" s="274"/>
      <c r="AB27" s="274"/>
      <c r="AC27" s="274"/>
    </row>
    <row r="28" spans="3:62" ht="12.75" customHeight="1" x14ac:dyDescent="0.25">
      <c r="D28" s="271"/>
      <c r="E28" s="271"/>
      <c r="S28" s="273"/>
      <c r="U28" s="274"/>
      <c r="V28" s="274"/>
      <c r="W28" s="274"/>
      <c r="X28" s="274"/>
      <c r="Y28" s="274"/>
      <c r="Z28" s="274"/>
      <c r="AA28" s="274"/>
      <c r="AB28" s="274"/>
      <c r="AC28" s="274"/>
    </row>
    <row r="29" spans="3:62" ht="12.75" customHeight="1" x14ac:dyDescent="0.25">
      <c r="D29" s="271"/>
      <c r="E29" s="271"/>
      <c r="S29" s="273"/>
      <c r="U29" s="274"/>
      <c r="V29" s="274"/>
      <c r="W29" s="274"/>
      <c r="X29" s="274"/>
      <c r="Y29" s="274"/>
      <c r="Z29" s="274"/>
      <c r="AA29" s="274"/>
      <c r="AB29" s="274"/>
      <c r="AC29" s="274"/>
    </row>
    <row r="30" spans="3:62" ht="12.75" customHeight="1" x14ac:dyDescent="0.25">
      <c r="D30" s="271"/>
      <c r="E30" s="271"/>
      <c r="S30" s="273"/>
      <c r="U30" s="274"/>
      <c r="V30" s="274"/>
      <c r="W30" s="274"/>
      <c r="X30" s="274"/>
      <c r="Y30" s="274"/>
      <c r="Z30" s="274"/>
      <c r="AA30" s="274"/>
      <c r="AB30" s="274"/>
      <c r="AC30" s="274"/>
    </row>
    <row r="31" spans="3:62" ht="18" customHeight="1" x14ac:dyDescent="0.25"/>
  </sheetData>
  <mergeCells count="37">
    <mergeCell ref="AZ18:BJ19"/>
    <mergeCell ref="U15:AC15"/>
    <mergeCell ref="AZ15:BJ15"/>
    <mergeCell ref="D16:M16"/>
    <mergeCell ref="AZ16:BJ16"/>
    <mergeCell ref="D17:E17"/>
    <mergeCell ref="U17:AC17"/>
    <mergeCell ref="AZ17:BJ17"/>
    <mergeCell ref="D12:M12"/>
    <mergeCell ref="U12:Y12"/>
    <mergeCell ref="D13:G13"/>
    <mergeCell ref="U13:AC13"/>
    <mergeCell ref="D14:M14"/>
    <mergeCell ref="AH4:AH11"/>
    <mergeCell ref="S6:S17"/>
    <mergeCell ref="AZ6:BJ7"/>
    <mergeCell ref="D7:M7"/>
    <mergeCell ref="U7:AC7"/>
    <mergeCell ref="AJ7:AS7"/>
    <mergeCell ref="I8:J8"/>
    <mergeCell ref="U8:Y8"/>
    <mergeCell ref="D9:M9"/>
    <mergeCell ref="U9:AC9"/>
    <mergeCell ref="AJ9:AS9"/>
    <mergeCell ref="AZ9:BJ14"/>
    <mergeCell ref="D10:M10"/>
    <mergeCell ref="U10:Y10"/>
    <mergeCell ref="U11:AC11"/>
    <mergeCell ref="AJ11:AS11"/>
    <mergeCell ref="B1:M1"/>
    <mergeCell ref="S1:AE1"/>
    <mergeCell ref="AH1:AT1"/>
    <mergeCell ref="AX1:BJ1"/>
    <mergeCell ref="J2:M3"/>
    <mergeCell ref="AB2:AE3"/>
    <mergeCell ref="AP2:AS3"/>
    <mergeCell ref="BE2:BH3"/>
  </mergeCells>
  <hyperlinks>
    <hyperlink ref="J2" location="SIMULADOR!A1" display="Regresar Hoja de Cálculo" xr:uid="{00000000-0004-0000-0800-000000000000}"/>
    <hyperlink ref="AB2" location="SIMULADOR!A1" display="Regresar Hoja de Cálculo" xr:uid="{00000000-0004-0000-0800-000001000000}"/>
    <hyperlink ref="AP2" location="SIMULADOR!A1" display="Regresar Hoja de Cálculo" xr:uid="{00000000-0004-0000-0800-000002000000}"/>
    <hyperlink ref="BE2" location="SIMULADOR!A1" display="Regresar Hoja de Cálculo" xr:uid="{00000000-0004-0000-0800-000003000000}"/>
  </hyperlinks>
  <pageMargins left="0.75" right="0.75" top="1" bottom="1" header="0.511811023622047" footer="0.511811023622047"/>
  <pageSetup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36</vt:i4>
      </vt:variant>
    </vt:vector>
  </HeadingPairs>
  <TitlesOfParts>
    <vt:vector size="46" baseType="lpstr">
      <vt:lpstr>FICHA TECNICA</vt:lpstr>
      <vt:lpstr>FLUJOGRAMA</vt:lpstr>
      <vt:lpstr>LISTA</vt:lpstr>
      <vt:lpstr>SIMULADOR</vt:lpstr>
      <vt:lpstr>COSTOS</vt:lpstr>
      <vt:lpstr>BALANCE GENERAL</vt:lpstr>
      <vt:lpstr>DASHBOARD</vt:lpstr>
      <vt:lpstr>LISTA DE CHEQUEO</vt:lpstr>
      <vt:lpstr>BASE METODOLOGICA</vt:lpstr>
      <vt:lpstr>DashData</vt:lpstr>
      <vt:lpstr>SIMULADOR!Área_de_impresión</vt:lpstr>
      <vt:lpstr>Destino</vt:lpstr>
      <vt:lpstr>Empaque</vt:lpstr>
      <vt:lpstr>Empaque1</vt:lpstr>
      <vt:lpstr>FormadePago</vt:lpstr>
      <vt:lpstr>Incoterm</vt:lpstr>
      <vt:lpstr>InfoArancel</vt:lpstr>
      <vt:lpstr>Infoarancel1</vt:lpstr>
      <vt:lpstr>INFOEMBARQUE</vt:lpstr>
      <vt:lpstr>infoproducto</vt:lpstr>
      <vt:lpstr>Origen</vt:lpstr>
      <vt:lpstr>OTRAINFO</vt:lpstr>
      <vt:lpstr>Peso</vt:lpstr>
      <vt:lpstr>Posición</vt:lpstr>
      <vt:lpstr>Posición1</vt:lpstr>
      <vt:lpstr>Producto</vt:lpstr>
      <vt:lpstr>Producto1</vt:lpstr>
      <vt:lpstr>Simulador</vt:lpstr>
      <vt:lpstr>'BASE METODOLOGICA'!TABLE</vt:lpstr>
      <vt:lpstr>'BASE METODOLOGICA'!TABLE_10</vt:lpstr>
      <vt:lpstr>'BASE METODOLOGICA'!TABLE_2</vt:lpstr>
      <vt:lpstr>'BASE METODOLOGICA'!TABLE_3</vt:lpstr>
      <vt:lpstr>'BASE METODOLOGICA'!TABLE_4</vt:lpstr>
      <vt:lpstr>'BASE METODOLOGICA'!TABLE_5</vt:lpstr>
      <vt:lpstr>'BASE METODOLOGICA'!TABLE_6</vt:lpstr>
      <vt:lpstr>'BASE METODOLOGICA'!TABLE_7</vt:lpstr>
      <vt:lpstr>'BASE METODOLOGICA'!TABLE_8</vt:lpstr>
      <vt:lpstr>'BASE METODOLOGICA'!TABLE_9</vt:lpstr>
      <vt:lpstr>TipodeCambio</vt:lpstr>
      <vt:lpstr>Unidad</vt:lpstr>
      <vt:lpstr>Unidad1</vt:lpstr>
      <vt:lpstr>UnidaddeCarga</vt:lpstr>
      <vt:lpstr>UnitCialxUnitCarga</vt:lpstr>
      <vt:lpstr>Valor</vt:lpstr>
      <vt:lpstr>Valor1</vt:lpstr>
      <vt:lpstr>VolumenTotal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Proexport - Logistica</dc:title>
  <dc:subject/>
  <dc:creator>Alcira Barrero</dc:creator>
  <dc:description/>
  <cp:lastModifiedBy>Pricing_Paola Salazar 24k</cp:lastModifiedBy>
  <cp:revision>3</cp:revision>
  <cp:lastPrinted>2004-05-19T16:37:54Z</cp:lastPrinted>
  <dcterms:created xsi:type="dcterms:W3CDTF">2002-03-21T19:43:43Z</dcterms:created>
  <dcterms:modified xsi:type="dcterms:W3CDTF">2026-05-13T01:44:42Z</dcterms:modified>
  <dc:language>en-US</dc:language>
</cp:coreProperties>
</file>